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2760" windowWidth="15180" windowHeight="8475" activeTab="0"/>
  </bookViews>
  <sheets>
    <sheet name="Loh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<sst xmlns="http://schemas.openxmlformats.org/spreadsheetml/2006/main" count="71" uniqueCount="39">
  <si>
    <t>Arbeitgeber:</t>
  </si>
  <si>
    <t>Arbeitnehmer:</t>
  </si>
  <si>
    <t>Alpzeit:</t>
  </si>
  <si>
    <t>vom</t>
  </si>
  <si>
    <t xml:space="preserve">  bis</t>
  </si>
  <si>
    <t>Barlohn</t>
  </si>
  <si>
    <t>à Fr.</t>
  </si>
  <si>
    <t>Fr.</t>
  </si>
  <si>
    <t>(* Nichtzutreffendes streichen)</t>
  </si>
  <si>
    <t>Tage</t>
  </si>
  <si>
    <t>Verpflegung</t>
  </si>
  <si>
    <t>Bruttolohn (AHV-pflichtiger Lohn)</t>
  </si>
  <si>
    <t>Abzüge</t>
  </si>
  <si>
    <t>% AHV, IV, EO</t>
  </si>
  <si>
    <t>% ALV</t>
  </si>
  <si>
    <t>% Pensionskasse</t>
  </si>
  <si>
    <t>% Nichtbetriebsunfall</t>
  </si>
  <si>
    <t>Nettolohn</t>
  </si>
  <si>
    <t>Vorbezüge</t>
  </si>
  <si>
    <t>Auszahlung</t>
  </si>
  <si>
    <t>Lohnabrechnung</t>
  </si>
  <si>
    <t>% Krankentaggeld</t>
  </si>
  <si>
    <t>% Familienzulage</t>
  </si>
  <si>
    <t>% Unfallversicherung</t>
  </si>
  <si>
    <t>Pferde</t>
  </si>
  <si>
    <t>Krankenkasse</t>
  </si>
  <si>
    <t>% Quellensteuer</t>
  </si>
  <si>
    <t>Hirt (AN)</t>
  </si>
  <si>
    <t>Alpe (AG)</t>
  </si>
  <si>
    <t>Ab dem 90. Tag sind Arbeitnehmende BVG-pflichtig</t>
  </si>
  <si>
    <t>Lohn, inklusive 9% Ferien und 18% Freizeitentschädigung</t>
  </si>
  <si>
    <t>Achtung!!</t>
  </si>
  <si>
    <t xml:space="preserve">Sie sind je nach Versicherung verschieden. </t>
  </si>
  <si>
    <t>Alp Muster</t>
  </si>
  <si>
    <t xml:space="preserve">Muster Hans </t>
  </si>
  <si>
    <t>(Netto-Lohn/Tag)</t>
  </si>
  <si>
    <t xml:space="preserve">Die Ansätze für Krankenkasse, Taggeld und Nichtberufsunfall entsprechen der Globalversicherung der AGRISANO (SBV). </t>
  </si>
  <si>
    <t xml:space="preserve">Quellensteuer unterscheidet zwischen Einverdiener- und Zweiverdiener-Tarif. </t>
  </si>
  <si>
    <t>Krankenkassenprämie ist je nach Alter und Franchise unterschiedlich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</si>
</sst>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"/>
    <numFmt numFmtId="177" formatCode="#,##0.000"/>
    <numFmt numFmtId="178" formatCode="[$-807]dddd\,\ d\.\ mmmm\ yyyy"/>
  </numFmts>
  <fonts count="43">
    <font>
      <sz val="10"/>
      <name val="Arial"/>
      <family val="0"/>
    </font>
    <font>
      <b/>
      <sz val="16"/>
      <name val="Helvetica"/>
      <family val="2"/>
    </font>
    <font>
      <sz val="11"/>
      <name val="Helvetica"/>
      <family val="2"/>
    </font>
    <font>
      <b/>
      <sz val="12"/>
      <name val="Helvetica"/>
      <family val="2"/>
    </font>
    <font>
      <sz val="8"/>
      <name val="Helvetica"/>
      <family val="2"/>
    </font>
    <font>
      <b/>
      <sz val="11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7">
    <xf numFmtId="0" fontId="0" fillId="0" borderId="0" xfId="0" applyAlignment="1">
      <alignment/>
    </xf>
    <xf numFmtId="2" fontId="1" fillId="0" borderId="10" xfId="0" applyNumberFormat="1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2" fontId="2" fillId="0" borderId="0" xfId="0" applyNumberFormat="1" applyFont="1" applyAlignment="1" applyProtection="1">
      <alignment vertical="center"/>
      <protection/>
    </xf>
    <xf numFmtId="4" fontId="2" fillId="33" borderId="12" xfId="0" applyNumberFormat="1" applyFont="1" applyFill="1" applyBorder="1" applyAlignment="1" applyProtection="1">
      <alignment horizontal="left"/>
      <protection locked="0"/>
    </xf>
    <xf numFmtId="4" fontId="2" fillId="33" borderId="13" xfId="0" applyNumberFormat="1" applyFont="1" applyFill="1" applyBorder="1" applyAlignment="1" applyProtection="1">
      <alignment horizontal="left"/>
      <protection/>
    </xf>
    <xf numFmtId="4" fontId="2" fillId="33" borderId="14" xfId="0" applyNumberFormat="1" applyFont="1" applyFill="1" applyBorder="1" applyAlignment="1" applyProtection="1">
      <alignment horizontal="left"/>
      <protection/>
    </xf>
    <xf numFmtId="4" fontId="2" fillId="0" borderId="15" xfId="0" applyNumberFormat="1" applyFont="1" applyFill="1" applyBorder="1" applyAlignment="1" applyProtection="1">
      <alignment horizontal="left"/>
      <protection/>
    </xf>
    <xf numFmtId="4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" fontId="2" fillId="34" borderId="0" xfId="0" applyNumberFormat="1" applyFont="1" applyFill="1" applyBorder="1" applyAlignment="1" applyProtection="1">
      <alignment vertical="center"/>
      <protection/>
    </xf>
    <xf numFmtId="4" fontId="2" fillId="33" borderId="1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2" fontId="4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2" fontId="3" fillId="0" borderId="0" xfId="0" applyNumberFormat="1" applyFont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2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2" fontId="2" fillId="0" borderId="21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4" fontId="2" fillId="0" borderId="21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3" fontId="2" fillId="33" borderId="16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4" fontId="2" fillId="0" borderId="22" xfId="0" applyNumberFormat="1" applyFont="1" applyBorder="1" applyAlignment="1" applyProtection="1">
      <alignment vertical="center"/>
      <protection/>
    </xf>
    <xf numFmtId="4" fontId="2" fillId="33" borderId="18" xfId="0" applyNumberFormat="1" applyFont="1" applyFill="1" applyBorder="1" applyAlignment="1" applyProtection="1">
      <alignment horizontal="center" vertical="center"/>
      <protection locked="0"/>
    </xf>
    <xf numFmtId="2" fontId="2" fillId="0" borderId="20" xfId="0" applyNumberFormat="1" applyFont="1" applyBorder="1" applyAlignment="1" applyProtection="1">
      <alignment vertical="center"/>
      <protection/>
    </xf>
    <xf numFmtId="4" fontId="2" fillId="0" borderId="23" xfId="0" applyNumberFormat="1" applyFont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4" fontId="2" fillId="33" borderId="24" xfId="0" applyNumberFormat="1" applyFont="1" applyFill="1" applyBorder="1" applyAlignment="1" applyProtection="1">
      <alignment horizontal="left" vertical="center"/>
      <protection/>
    </xf>
    <xf numFmtId="4" fontId="2" fillId="33" borderId="25" xfId="0" applyNumberFormat="1" applyFont="1" applyFill="1" applyBorder="1" applyAlignment="1" applyProtection="1">
      <alignment horizontal="left" vertical="center"/>
      <protection/>
    </xf>
    <xf numFmtId="4" fontId="2" fillId="33" borderId="26" xfId="0" applyNumberFormat="1" applyFont="1" applyFill="1" applyBorder="1" applyAlignment="1" applyProtection="1">
      <alignment horizontal="left" vertical="center"/>
      <protection/>
    </xf>
    <xf numFmtId="176" fontId="0" fillId="33" borderId="16" xfId="0" applyNumberForma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4" fontId="2" fillId="35" borderId="16" xfId="0" applyNumberFormat="1" applyFont="1" applyFill="1" applyBorder="1" applyAlignment="1" applyProtection="1">
      <alignment vertical="center"/>
      <protection locked="0"/>
    </xf>
    <xf numFmtId="4" fontId="5" fillId="35" borderId="27" xfId="0" applyNumberFormat="1" applyFont="1" applyFill="1" applyBorder="1" applyAlignment="1" applyProtection="1">
      <alignment vertical="center"/>
      <protection/>
    </xf>
    <xf numFmtId="4" fontId="2" fillId="35" borderId="27" xfId="0" applyNumberFormat="1" applyFont="1" applyFill="1" applyBorder="1" applyAlignment="1" applyProtection="1">
      <alignment vertical="center"/>
      <protection/>
    </xf>
    <xf numFmtId="0" fontId="2" fillId="35" borderId="0" xfId="0" applyFont="1" applyFill="1" applyAlignment="1" applyProtection="1">
      <alignment/>
      <protection/>
    </xf>
    <xf numFmtId="4" fontId="2" fillId="35" borderId="16" xfId="0" applyNumberFormat="1" applyFont="1" applyFill="1" applyBorder="1" applyAlignment="1" applyProtection="1">
      <alignment vertical="center"/>
      <protection/>
    </xf>
    <xf numFmtId="4" fontId="2" fillId="33" borderId="28" xfId="0" applyNumberFormat="1" applyFont="1" applyFill="1" applyBorder="1" applyAlignment="1" applyProtection="1">
      <alignment horizontal="center" vertical="center"/>
      <protection locked="0"/>
    </xf>
    <xf numFmtId="4" fontId="2" fillId="0" borderId="29" xfId="0" applyNumberFormat="1" applyFont="1" applyBorder="1" applyAlignment="1" applyProtection="1">
      <alignment vertical="center"/>
      <protection/>
    </xf>
    <xf numFmtId="0" fontId="0" fillId="0" borderId="30" xfId="0" applyBorder="1" applyAlignment="1">
      <alignment/>
    </xf>
    <xf numFmtId="4" fontId="2" fillId="0" borderId="31" xfId="0" applyNumberFormat="1" applyFont="1" applyBorder="1" applyAlignment="1" applyProtection="1">
      <alignment vertical="center"/>
      <protection/>
    </xf>
    <xf numFmtId="0" fontId="0" fillId="0" borderId="28" xfId="0" applyBorder="1" applyAlignment="1">
      <alignment/>
    </xf>
    <xf numFmtId="4" fontId="2" fillId="0" borderId="32" xfId="0" applyNumberFormat="1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left" vertical="center" indent="1"/>
      <protection/>
    </xf>
    <xf numFmtId="0" fontId="2" fillId="0" borderId="34" xfId="0" applyFont="1" applyBorder="1" applyAlignment="1" applyProtection="1">
      <alignment horizontal="left" vertical="center" indent="1"/>
      <protection/>
    </xf>
    <xf numFmtId="0" fontId="2" fillId="0" borderId="35" xfId="0" applyFont="1" applyBorder="1" applyAlignment="1" applyProtection="1">
      <alignment horizontal="left" vertical="center" indent="1"/>
      <protection/>
    </xf>
    <xf numFmtId="177" fontId="2" fillId="33" borderId="30" xfId="0" applyNumberFormat="1" applyFont="1" applyFill="1" applyBorder="1" applyAlignment="1" applyProtection="1">
      <alignment horizontal="center" vertical="center"/>
      <protection locked="0"/>
    </xf>
    <xf numFmtId="177" fontId="2" fillId="33" borderId="28" xfId="0" applyNumberFormat="1" applyFont="1" applyFill="1" applyBorder="1" applyAlignment="1" applyProtection="1">
      <alignment horizontal="center" vertical="center"/>
      <protection locked="0"/>
    </xf>
    <xf numFmtId="177" fontId="2" fillId="33" borderId="17" xfId="0" applyNumberFormat="1" applyFont="1" applyFill="1" applyBorder="1" applyAlignment="1" applyProtection="1">
      <alignment horizontal="center" vertical="center"/>
      <protection locked="0"/>
    </xf>
    <xf numFmtId="177" fontId="2" fillId="33" borderId="1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3"/>
  <sheetViews>
    <sheetView showZeros="0" tabSelected="1" zoomScalePageLayoutView="0" workbookViewId="0" topLeftCell="A1">
      <selection activeCell="J31" sqref="J31"/>
    </sheetView>
  </sheetViews>
  <sheetFormatPr defaultColWidth="11.421875" defaultRowHeight="12.75"/>
  <cols>
    <col min="1" max="1" width="14.7109375" style="0" customWidth="1"/>
    <col min="2" max="2" width="14.421875" style="0" customWidth="1"/>
    <col min="3" max="3" width="12.421875" style="0" customWidth="1"/>
    <col min="4" max="4" width="6.7109375" style="0" customWidth="1"/>
    <col min="5" max="5" width="11.57421875" style="0" customWidth="1"/>
    <col min="6" max="6" width="2.8515625" style="0" customWidth="1"/>
    <col min="7" max="7" width="4.7109375" style="0" customWidth="1"/>
    <col min="8" max="8" width="10.7109375" style="0" customWidth="1"/>
    <col min="9" max="9" width="3.00390625" style="0" customWidth="1"/>
    <col min="10" max="10" width="14.7109375" style="0" customWidth="1"/>
    <col min="11" max="11" width="6.7109375" style="0" customWidth="1"/>
    <col min="12" max="12" width="13.28125" style="0" customWidth="1"/>
    <col min="13" max="13" width="2.7109375" style="0" customWidth="1"/>
    <col min="14" max="14" width="4.7109375" style="0" customWidth="1"/>
    <col min="15" max="15" width="10.7109375" style="0" customWidth="1"/>
    <col min="16" max="16" width="2.421875" style="0" customWidth="1"/>
  </cols>
  <sheetData>
    <row r="1" spans="1:43" ht="21" thickBot="1">
      <c r="A1" s="1" t="s">
        <v>20</v>
      </c>
      <c r="B1" s="2"/>
      <c r="C1" s="3"/>
      <c r="D1" s="3"/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2" customHeight="1">
      <c r="A2" s="5"/>
      <c r="B2" s="6"/>
      <c r="C2" s="7"/>
      <c r="D2" s="7"/>
      <c r="E2" s="6"/>
      <c r="F2" s="7"/>
      <c r="G2" s="7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4.25">
      <c r="A3" s="8"/>
      <c r="B3" s="9"/>
      <c r="C3" s="4"/>
      <c r="D3" s="4"/>
      <c r="E3" s="9"/>
      <c r="F3" s="4"/>
      <c r="G3" s="4"/>
      <c r="H3" s="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5">
      <c r="A4" s="8" t="s">
        <v>0</v>
      </c>
      <c r="B4" s="53" t="s">
        <v>33</v>
      </c>
      <c r="C4" s="54"/>
      <c r="D4" s="54"/>
      <c r="E4" s="55"/>
      <c r="F4" s="10"/>
      <c r="G4" s="11"/>
      <c r="I4" s="12"/>
      <c r="L4" s="4"/>
      <c r="M4" s="4"/>
      <c r="N4" s="4"/>
      <c r="O4" s="51" t="s">
        <v>28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9" customHeight="1">
      <c r="A5" s="8"/>
      <c r="B5" s="11"/>
      <c r="C5" s="11"/>
      <c r="D5" s="11"/>
      <c r="E5" s="11"/>
      <c r="F5" s="11"/>
      <c r="G5" s="11"/>
      <c r="H5" s="11"/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5">
      <c r="A6" s="13" t="s">
        <v>1</v>
      </c>
      <c r="B6" s="14" t="s">
        <v>34</v>
      </c>
      <c r="C6" s="15"/>
      <c r="D6" s="15"/>
      <c r="E6" s="16"/>
      <c r="F6" s="17"/>
      <c r="G6" s="17"/>
      <c r="H6" s="50" t="s">
        <v>27</v>
      </c>
      <c r="I6" s="1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8.25" customHeight="1">
      <c r="A7" s="13"/>
      <c r="B7" s="13"/>
      <c r="C7" s="13"/>
      <c r="D7" s="13"/>
      <c r="E7" s="13"/>
      <c r="F7" s="18"/>
      <c r="G7" s="18"/>
      <c r="H7" s="18"/>
      <c r="I7" s="12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8" customHeight="1">
      <c r="A8" s="19" t="s">
        <v>2</v>
      </c>
      <c r="B8" s="19" t="s">
        <v>3</v>
      </c>
      <c r="C8" s="56">
        <v>42541</v>
      </c>
      <c r="D8" s="19" t="s">
        <v>4</v>
      </c>
      <c r="E8" s="56">
        <v>42632</v>
      </c>
      <c r="F8" s="19"/>
      <c r="G8" s="43"/>
      <c r="H8" s="57">
        <v>89</v>
      </c>
      <c r="I8" s="12"/>
      <c r="J8" s="4" t="s">
        <v>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4.25">
      <c r="A9" s="8"/>
      <c r="B9" s="9"/>
      <c r="C9" s="4"/>
      <c r="D9" s="4"/>
      <c r="E9" s="9"/>
      <c r="F9" s="4"/>
      <c r="G9" s="4"/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15.75">
      <c r="A10" s="20" t="s">
        <v>30</v>
      </c>
      <c r="B10" s="9"/>
      <c r="C10" s="4"/>
      <c r="D10" s="4"/>
      <c r="E10" s="9"/>
      <c r="F10" s="4"/>
      <c r="G10" s="4"/>
      <c r="H10" s="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4.25">
      <c r="A11" s="13"/>
      <c r="B11" s="21"/>
      <c r="C11" s="22"/>
      <c r="D11" s="19"/>
      <c r="E11" s="21"/>
      <c r="F11" s="19"/>
      <c r="G11" s="19"/>
      <c r="H11" s="2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4.25">
      <c r="A12" s="13" t="s">
        <v>5</v>
      </c>
      <c r="B12" s="41">
        <v>89</v>
      </c>
      <c r="C12" s="22" t="s">
        <v>9</v>
      </c>
      <c r="D12" s="25" t="s">
        <v>6</v>
      </c>
      <c r="E12" s="24">
        <v>130</v>
      </c>
      <c r="F12" s="19"/>
      <c r="G12" s="19" t="s">
        <v>7</v>
      </c>
      <c r="H12" s="58">
        <f>IF(ISNUMBER($B$12),SUM($B$12*$E$12),"")</f>
        <v>11570</v>
      </c>
      <c r="I12" s="4"/>
      <c r="N12" s="9"/>
      <c r="O12" s="58">
        <f>IF(ISNUMBER($B$12),SUM($B$12*$E$12),"")</f>
        <v>11570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4.25">
      <c r="A13" s="26" t="s">
        <v>8</v>
      </c>
      <c r="B13" s="21"/>
      <c r="C13" s="22"/>
      <c r="D13" s="19"/>
      <c r="E13" s="21"/>
      <c r="F13" s="19"/>
      <c r="G13" s="19"/>
      <c r="H13" s="21"/>
      <c r="I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8.25" customHeight="1">
      <c r="A14" s="13"/>
      <c r="B14" s="21"/>
      <c r="C14" s="19"/>
      <c r="D14" s="19"/>
      <c r="E14" s="21"/>
      <c r="F14" s="19"/>
      <c r="G14" s="19"/>
      <c r="H14" s="21"/>
      <c r="I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4.25">
      <c r="A15" s="13" t="s">
        <v>24</v>
      </c>
      <c r="B15" s="24"/>
      <c r="C15" s="19"/>
      <c r="D15" s="25" t="s">
        <v>6</v>
      </c>
      <c r="E15" s="24"/>
      <c r="F15" s="19"/>
      <c r="G15" s="19" t="s">
        <v>7</v>
      </c>
      <c r="H15" s="58"/>
      <c r="I15" s="4"/>
      <c r="N15" s="9"/>
      <c r="O15" s="58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9" customHeight="1">
      <c r="A16" s="13"/>
      <c r="B16" s="23"/>
      <c r="C16" s="19"/>
      <c r="D16" s="19"/>
      <c r="E16" s="21"/>
      <c r="F16" s="19"/>
      <c r="G16" s="19"/>
      <c r="H16" s="21"/>
      <c r="I16" s="4"/>
      <c r="N16" s="4"/>
      <c r="O16" s="2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4.25">
      <c r="A17" s="13" t="s">
        <v>10</v>
      </c>
      <c r="B17" s="41"/>
      <c r="C17" s="19" t="s">
        <v>9</v>
      </c>
      <c r="D17" s="25" t="s">
        <v>6</v>
      </c>
      <c r="E17" s="24"/>
      <c r="F17" s="19"/>
      <c r="G17" s="19" t="s">
        <v>7</v>
      </c>
      <c r="H17" s="58">
        <f>IF(ISNUMBER($B$17),SUM($B$17*$E$17),"")</f>
      </c>
      <c r="I17" s="4"/>
      <c r="N17" s="9"/>
      <c r="O17" s="58">
        <f>IF(ISNUMBER($B$17),SUM($B$17*$E$17),"")</f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4.25">
      <c r="A18" s="13"/>
      <c r="B18" s="21"/>
      <c r="C18" s="19"/>
      <c r="D18" s="19"/>
      <c r="E18" s="21"/>
      <c r="F18" s="19"/>
      <c r="G18" s="19"/>
      <c r="H18" s="21"/>
      <c r="I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6.75" customHeight="1" thickBot="1">
      <c r="A19" s="13"/>
      <c r="B19" s="21"/>
      <c r="C19" s="19"/>
      <c r="D19" s="19"/>
      <c r="E19" s="21"/>
      <c r="F19" s="19"/>
      <c r="G19" s="19"/>
      <c r="H19" s="21"/>
      <c r="I19" s="4"/>
      <c r="L19" s="7"/>
      <c r="M19" s="7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5.75" thickBot="1">
      <c r="A20" s="27" t="s">
        <v>11</v>
      </c>
      <c r="B20" s="28"/>
      <c r="C20" s="29"/>
      <c r="D20" s="29"/>
      <c r="E20" s="28"/>
      <c r="F20" s="29"/>
      <c r="G20" s="29" t="s">
        <v>7</v>
      </c>
      <c r="H20" s="59">
        <f>IF(ISNUMBER($H$12),SUM(H12:H19),"")</f>
        <v>11570</v>
      </c>
      <c r="I20" s="30"/>
      <c r="J20" s="49"/>
      <c r="K20" s="49"/>
      <c r="L20" s="52"/>
      <c r="M20" s="52"/>
      <c r="N20" s="29" t="s">
        <v>7</v>
      </c>
      <c r="O20" s="59">
        <f>IF(ISNUMBER($H$12),SUM(O12:O19),"")</f>
        <v>11570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43" ht="14.25">
      <c r="A21" s="13"/>
      <c r="B21" s="21"/>
      <c r="C21" s="19"/>
      <c r="D21" s="19"/>
      <c r="E21" s="21"/>
      <c r="F21" s="19"/>
      <c r="G21" s="19"/>
      <c r="H21" s="2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5.75">
      <c r="A22" s="31" t="s">
        <v>12</v>
      </c>
      <c r="B22" s="21"/>
      <c r="C22" s="19"/>
      <c r="D22" s="19"/>
      <c r="E22" s="21"/>
      <c r="F22" s="19"/>
      <c r="G22" s="19"/>
      <c r="H22" s="2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4.25">
      <c r="A23" s="64" t="s">
        <v>13</v>
      </c>
      <c r="B23" s="65"/>
      <c r="C23" s="73">
        <v>5.275</v>
      </c>
      <c r="D23" s="70" t="s">
        <v>7</v>
      </c>
      <c r="E23" s="44">
        <f>IF(ISNUMBER($H$20),($H$20*C23%),"")</f>
        <v>610.3175000000001</v>
      </c>
      <c r="F23" s="19"/>
      <c r="G23" s="19"/>
      <c r="H23" s="21"/>
      <c r="I23" s="4"/>
      <c r="J23" s="75">
        <v>5.275</v>
      </c>
      <c r="K23" s="70" t="s">
        <v>7</v>
      </c>
      <c r="L23" s="32">
        <f>IF(ISNUMBER($H$20),($H$20*J23%),"")</f>
        <v>610.3175000000001</v>
      </c>
      <c r="M23" s="40"/>
      <c r="N23" s="4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4.25">
      <c r="A24" s="66" t="s">
        <v>14</v>
      </c>
      <c r="B24" s="67"/>
      <c r="C24" s="63">
        <v>1.1</v>
      </c>
      <c r="D24" s="71" t="s">
        <v>7</v>
      </c>
      <c r="E24" s="33">
        <f>IF(ISNUMBER($H$20),($H$20*C24%),"")</f>
        <v>127.27000000000001</v>
      </c>
      <c r="F24" s="19"/>
      <c r="G24" s="19"/>
      <c r="H24" s="21"/>
      <c r="I24" s="4"/>
      <c r="J24" s="45">
        <v>1.1</v>
      </c>
      <c r="K24" s="71" t="s">
        <v>7</v>
      </c>
      <c r="L24" s="33">
        <f>IF(ISNUMBER($H$20),($H$20*J24%),"")</f>
        <v>127.27000000000001</v>
      </c>
      <c r="M24" s="40"/>
      <c r="N24" s="40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14.25">
      <c r="A25" s="66" t="s">
        <v>15</v>
      </c>
      <c r="B25" s="67"/>
      <c r="C25" s="63"/>
      <c r="D25" s="71" t="s">
        <v>7</v>
      </c>
      <c r="E25" s="33">
        <f>IF(ISNUMBER(H20),((($H$20/$H$8*30)-1881.25)*C25%)/30*$H$8,"")</f>
        <v>0</v>
      </c>
      <c r="F25" s="19"/>
      <c r="G25" s="19"/>
      <c r="H25" s="21"/>
      <c r="I25" s="4"/>
      <c r="J25" s="45"/>
      <c r="K25" s="71" t="s">
        <v>7</v>
      </c>
      <c r="L25" s="33">
        <f>IF(ISNUMBER(O20),((($H$20/$H$8*30)-1881.25)*J25%)/30*$H$8,"")</f>
        <v>0</v>
      </c>
      <c r="M25" s="40"/>
      <c r="N25" s="40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14.25">
      <c r="A26" s="66" t="s">
        <v>26</v>
      </c>
      <c r="B26" s="67"/>
      <c r="C26" s="63"/>
      <c r="D26" s="71" t="s">
        <v>7</v>
      </c>
      <c r="E26" s="33">
        <f>IF(ISNUMBER($H$20),($H$20*C26%),"")</f>
        <v>0</v>
      </c>
      <c r="F26" s="19"/>
      <c r="G26" s="19"/>
      <c r="H26" s="21"/>
      <c r="I26" s="4"/>
      <c r="J26" s="45"/>
      <c r="K26" s="71"/>
      <c r="L26" s="33"/>
      <c r="M26" s="40"/>
      <c r="N26" s="40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4.25">
      <c r="A27" s="66" t="s">
        <v>25</v>
      </c>
      <c r="B27" s="67"/>
      <c r="C27" s="63"/>
      <c r="D27" s="71" t="s">
        <v>7</v>
      </c>
      <c r="E27" s="33"/>
      <c r="F27" s="19"/>
      <c r="G27" s="19"/>
      <c r="H27" s="21"/>
      <c r="I27" s="4"/>
      <c r="J27" s="45"/>
      <c r="K27" s="71" t="s">
        <v>7</v>
      </c>
      <c r="L27" s="33"/>
      <c r="M27" s="40"/>
      <c r="N27" s="40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14.25">
      <c r="A28" s="66" t="s">
        <v>21</v>
      </c>
      <c r="B28" s="67"/>
      <c r="C28" s="74">
        <v>0.325</v>
      </c>
      <c r="D28" s="71" t="s">
        <v>7</v>
      </c>
      <c r="E28" s="33">
        <f>IF(ISNUMBER($H$20),($H$20*C28%),"")</f>
        <v>37.602500000000006</v>
      </c>
      <c r="F28" s="19"/>
      <c r="G28" s="19"/>
      <c r="H28" s="21"/>
      <c r="I28" s="4"/>
      <c r="J28" s="76">
        <v>0.325</v>
      </c>
      <c r="K28" s="71" t="s">
        <v>7</v>
      </c>
      <c r="L28" s="33">
        <f>IF(ISNUMBER($H$20),($H$20*J28%),"")</f>
        <v>37.602500000000006</v>
      </c>
      <c r="M28" s="40"/>
      <c r="N28" s="40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14.25">
      <c r="A29" s="66" t="s">
        <v>22</v>
      </c>
      <c r="B29" s="67"/>
      <c r="C29" s="63"/>
      <c r="D29" s="71" t="s">
        <v>7</v>
      </c>
      <c r="E29" s="33">
        <f>IF(ISNUMBER($H$20),($H$20*C29%),"")</f>
        <v>0</v>
      </c>
      <c r="F29" s="19"/>
      <c r="G29" s="19"/>
      <c r="H29" s="21"/>
      <c r="I29" s="4"/>
      <c r="J29" s="45">
        <v>0</v>
      </c>
      <c r="K29" s="71" t="s">
        <v>7</v>
      </c>
      <c r="L29" s="33">
        <f>IF(ISNUMBER($H$20),($H$20*J29%),"")</f>
        <v>0</v>
      </c>
      <c r="M29" s="40"/>
      <c r="N29" s="4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4.25">
      <c r="A30" s="66" t="s">
        <v>23</v>
      </c>
      <c r="B30" s="67"/>
      <c r="C30" s="63"/>
      <c r="D30" s="71" t="s">
        <v>7</v>
      </c>
      <c r="E30" s="33">
        <f>IF(ISNUMBER($H$20),($H$20*C30%),"")</f>
        <v>0</v>
      </c>
      <c r="F30" s="19"/>
      <c r="G30" s="19"/>
      <c r="H30" s="21"/>
      <c r="I30" s="4"/>
      <c r="J30" s="76">
        <v>3.351</v>
      </c>
      <c r="K30" s="71" t="s">
        <v>7</v>
      </c>
      <c r="L30" s="33">
        <f>IF(ISNUMBER($H$20),($H$20*J30%),"")</f>
        <v>387.7107</v>
      </c>
      <c r="M30" s="40"/>
      <c r="N30" s="40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5" thickBot="1">
      <c r="A31" s="66" t="s">
        <v>16</v>
      </c>
      <c r="B31" s="67"/>
      <c r="C31" s="74">
        <v>1.681</v>
      </c>
      <c r="D31" s="71" t="s">
        <v>7</v>
      </c>
      <c r="E31" s="33">
        <f>IF(ISNUMBER($H$20),($H$20*C31%),"")</f>
        <v>194.49170000000004</v>
      </c>
      <c r="F31" s="19"/>
      <c r="G31" s="19"/>
      <c r="H31" s="21"/>
      <c r="I31" s="4"/>
      <c r="J31" s="45"/>
      <c r="K31" s="71" t="s">
        <v>7</v>
      </c>
      <c r="L31" s="47">
        <f>IF(ISNUMBER($H$20),($H$20*J31%),"")</f>
        <v>0</v>
      </c>
      <c r="M31" s="40"/>
      <c r="N31" s="40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5.75" thickBot="1">
      <c r="A32" s="34"/>
      <c r="B32" s="68"/>
      <c r="C32" s="69"/>
      <c r="D32" s="72"/>
      <c r="E32" s="35"/>
      <c r="F32" s="19"/>
      <c r="G32" s="29" t="s">
        <v>7</v>
      </c>
      <c r="H32" s="60">
        <f>IF(SUM(E23:E32)=0,"",SUM(E23:E32))</f>
        <v>969.6817000000001</v>
      </c>
      <c r="I32" s="61"/>
      <c r="J32" s="46"/>
      <c r="K32" s="72"/>
      <c r="L32" s="35"/>
      <c r="M32" s="48"/>
      <c r="N32" s="29" t="s">
        <v>7</v>
      </c>
      <c r="O32" s="60">
        <f>IF(SUM(L23:L32)=0,"",SUM(L23:L32))</f>
        <v>1162.9007000000001</v>
      </c>
      <c r="P32" s="9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4.25">
      <c r="A33" s="13"/>
      <c r="B33" s="21"/>
      <c r="C33" s="19"/>
      <c r="D33" s="19"/>
      <c r="E33" s="21"/>
      <c r="F33" s="19"/>
      <c r="G33" s="19"/>
      <c r="H33" s="2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4.25">
      <c r="A34" s="13" t="s">
        <v>17</v>
      </c>
      <c r="B34" s="21"/>
      <c r="C34" s="19"/>
      <c r="D34" s="19"/>
      <c r="E34" s="21"/>
      <c r="F34" s="19"/>
      <c r="G34" s="19" t="s">
        <v>7</v>
      </c>
      <c r="H34" s="62">
        <f>IF(ISNUMBER(H20),SUM(H20-H32),"")</f>
        <v>10600.318299999999</v>
      </c>
      <c r="I34" s="4"/>
      <c r="J34" s="4"/>
      <c r="K34" s="4"/>
      <c r="L34" s="4"/>
      <c r="M34" s="4"/>
      <c r="N34" s="19" t="s">
        <v>7</v>
      </c>
      <c r="O34" s="62">
        <f>IF(ISNUMBER(O20),SUM(O20+O32),"")</f>
        <v>12732.9007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4.25">
      <c r="A35" s="13" t="s">
        <v>18</v>
      </c>
      <c r="B35" s="21"/>
      <c r="C35" s="19"/>
      <c r="D35" s="19"/>
      <c r="E35" s="21"/>
      <c r="F35" s="19"/>
      <c r="G35" s="19" t="s">
        <v>7</v>
      </c>
      <c r="H35" s="24"/>
      <c r="I35" s="4"/>
      <c r="J35" s="4"/>
      <c r="K35" s="4"/>
      <c r="L35" s="4"/>
      <c r="M35" s="4"/>
      <c r="N35" s="4"/>
      <c r="O35" s="2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5" thickBot="1">
      <c r="A36" s="36"/>
      <c r="B36" s="37"/>
      <c r="C36" s="38"/>
      <c r="D36" s="38"/>
      <c r="E36" s="37"/>
      <c r="F36" s="38"/>
      <c r="G36" s="38"/>
      <c r="H36" s="39"/>
      <c r="I36" s="39"/>
      <c r="J36" s="39"/>
      <c r="K36" s="39"/>
      <c r="L36" s="39"/>
      <c r="M36" s="39"/>
      <c r="N36" s="39"/>
      <c r="O36" s="39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5.75" thickBot="1" thickTop="1">
      <c r="A37" s="13"/>
      <c r="B37" s="21"/>
      <c r="C37" s="19"/>
      <c r="D37" s="19"/>
      <c r="E37" s="21"/>
      <c r="F37" s="19"/>
      <c r="G37" s="19"/>
      <c r="H37" s="21"/>
      <c r="I37" s="21"/>
      <c r="J37" s="21"/>
      <c r="K37" s="21"/>
      <c r="L37" s="21"/>
      <c r="M37" s="21"/>
      <c r="N37" s="21"/>
      <c r="O37" s="21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5.75" thickBot="1">
      <c r="A38" s="27" t="s">
        <v>19</v>
      </c>
      <c r="B38" s="28"/>
      <c r="C38" s="29"/>
      <c r="D38" s="29"/>
      <c r="E38" s="28"/>
      <c r="F38" s="29"/>
      <c r="G38" s="29" t="s">
        <v>7</v>
      </c>
      <c r="H38" s="59">
        <f>IF(ISNUMBER(H20),SUM(H34-H35),"")</f>
        <v>10600.318299999999</v>
      </c>
      <c r="I38" s="30"/>
      <c r="J38" s="42">
        <f>H34/B12</f>
        <v>119.1047</v>
      </c>
      <c r="K38" s="42" t="s">
        <v>35</v>
      </c>
      <c r="L38" s="30"/>
      <c r="M38" s="30"/>
      <c r="N38" s="29" t="s">
        <v>7</v>
      </c>
      <c r="O38" s="59">
        <f>IF(ISNUMBER(O20),SUM(O34-O35),"")</f>
        <v>12732.9007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1:43" ht="14.25">
      <c r="A39" s="13"/>
      <c r="B39" s="21"/>
      <c r="C39" s="19"/>
      <c r="D39" s="19"/>
      <c r="E39" s="21"/>
      <c r="F39" s="19"/>
      <c r="G39" s="19"/>
      <c r="H39" s="2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5">
      <c r="A40" s="51" t="s">
        <v>31</v>
      </c>
      <c r="B40" s="9" t="s">
        <v>29</v>
      </c>
      <c r="C40" s="4"/>
      <c r="D40" s="4"/>
      <c r="E40" s="9"/>
      <c r="F40" s="4"/>
      <c r="G40" s="4"/>
      <c r="H40" s="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4.25">
      <c r="A41" s="8"/>
      <c r="B41" s="9" t="s">
        <v>36</v>
      </c>
      <c r="C41" s="4"/>
      <c r="D41" s="4"/>
      <c r="E41" s="9"/>
      <c r="F41" s="4"/>
      <c r="G41" s="4"/>
      <c r="H41" s="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4.25">
      <c r="A42" s="8"/>
      <c r="B42" s="9" t="s">
        <v>32</v>
      </c>
      <c r="C42" s="4"/>
      <c r="D42" s="4"/>
      <c r="E42" s="9"/>
      <c r="F42" s="4"/>
      <c r="G42" s="4"/>
      <c r="H42" s="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4.25">
      <c r="A43" s="8"/>
      <c r="B43" s="9" t="s">
        <v>37</v>
      </c>
      <c r="C43" s="4"/>
      <c r="D43" s="4"/>
      <c r="E43" s="9"/>
      <c r="F43" s="4"/>
      <c r="G43" s="4"/>
      <c r="H43" s="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4.25">
      <c r="A44" s="8"/>
      <c r="B44" s="9" t="s">
        <v>38</v>
      </c>
      <c r="C44" s="4"/>
      <c r="D44" s="4"/>
      <c r="E44" s="9"/>
      <c r="F44" s="4"/>
      <c r="G44" s="4"/>
      <c r="H44" s="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4.25">
      <c r="A45" s="8"/>
      <c r="B45" s="9"/>
      <c r="C45" s="4"/>
      <c r="D45" s="4"/>
      <c r="E45" s="9"/>
      <c r="F45" s="4"/>
      <c r="G45" s="4"/>
      <c r="H45" s="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14.25">
      <c r="A46" s="8"/>
      <c r="B46" s="9"/>
      <c r="C46" s="4"/>
      <c r="D46" s="4"/>
      <c r="E46" s="9"/>
      <c r="F46" s="4"/>
      <c r="G46" s="4"/>
      <c r="H46" s="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14.25">
      <c r="A47" s="8"/>
      <c r="B47" s="9"/>
      <c r="C47" s="4"/>
      <c r="D47" s="4"/>
      <c r="E47" s="9"/>
      <c r="F47" s="4"/>
      <c r="G47" s="4"/>
      <c r="H47" s="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14.25">
      <c r="A48" s="8"/>
      <c r="B48" s="9"/>
      <c r="C48" s="4"/>
      <c r="D48" s="4"/>
      <c r="E48" s="9"/>
      <c r="F48" s="4"/>
      <c r="G48" s="4"/>
      <c r="H48" s="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14.25">
      <c r="A49" s="8"/>
      <c r="B49" s="9"/>
      <c r="C49" s="4"/>
      <c r="D49" s="4"/>
      <c r="E49" s="9"/>
      <c r="F49" s="4"/>
      <c r="G49" s="4"/>
      <c r="H49" s="9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14.25">
      <c r="A50" s="8"/>
      <c r="B50" s="9"/>
      <c r="C50" s="4"/>
      <c r="D50" s="4"/>
      <c r="E50" s="9"/>
      <c r="F50" s="4"/>
      <c r="G50" s="4"/>
      <c r="H50" s="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14.25">
      <c r="A51" s="8"/>
      <c r="B51" s="9"/>
      <c r="C51" s="4"/>
      <c r="D51" s="4"/>
      <c r="E51" s="9"/>
      <c r="F51" s="4"/>
      <c r="G51" s="4"/>
      <c r="H51" s="9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14.25">
      <c r="A52" s="8"/>
      <c r="B52" s="9"/>
      <c r="C52" s="4"/>
      <c r="D52" s="4"/>
      <c r="E52" s="9"/>
      <c r="F52" s="4"/>
      <c r="G52" s="4"/>
      <c r="H52" s="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14.25">
      <c r="A53" s="8"/>
      <c r="B53" s="9"/>
      <c r="C53" s="4"/>
      <c r="D53" s="4"/>
      <c r="E53" s="9"/>
      <c r="F53" s="4"/>
      <c r="G53" s="4"/>
      <c r="H53" s="9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14.25">
      <c r="A54" s="8"/>
      <c r="B54" s="9"/>
      <c r="C54" s="4"/>
      <c r="D54" s="4"/>
      <c r="E54" s="9"/>
      <c r="F54" s="4"/>
      <c r="G54" s="4"/>
      <c r="H54" s="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14.25">
      <c r="A55" s="8"/>
      <c r="B55" s="9"/>
      <c r="C55" s="4"/>
      <c r="D55" s="4"/>
      <c r="E55" s="9"/>
      <c r="F55" s="4"/>
      <c r="G55" s="4"/>
      <c r="H55" s="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14.25">
      <c r="A56" s="8"/>
      <c r="B56" s="9"/>
      <c r="C56" s="4"/>
      <c r="D56" s="4"/>
      <c r="E56" s="9"/>
      <c r="F56" s="4"/>
      <c r="G56" s="4"/>
      <c r="H56" s="9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4.25">
      <c r="A57" s="8"/>
      <c r="B57" s="9"/>
      <c r="C57" s="4"/>
      <c r="D57" s="4"/>
      <c r="E57" s="9"/>
      <c r="F57" s="4"/>
      <c r="G57" s="4"/>
      <c r="H57" s="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4.25">
      <c r="A58" s="8"/>
      <c r="B58" s="9"/>
      <c r="C58" s="4"/>
      <c r="D58" s="4"/>
      <c r="E58" s="9"/>
      <c r="F58" s="4"/>
      <c r="G58" s="4"/>
      <c r="H58" s="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14.25">
      <c r="A59" s="8"/>
      <c r="B59" s="9"/>
      <c r="C59" s="4"/>
      <c r="D59" s="4"/>
      <c r="E59" s="9"/>
      <c r="F59" s="4"/>
      <c r="G59" s="4"/>
      <c r="H59" s="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4.25">
      <c r="A60" s="8"/>
      <c r="B60" s="9"/>
      <c r="C60" s="4"/>
      <c r="D60" s="4"/>
      <c r="E60" s="9"/>
      <c r="F60" s="4"/>
      <c r="G60" s="4"/>
      <c r="H60" s="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4.25">
      <c r="A61" s="8"/>
      <c r="B61" s="9"/>
      <c r="C61" s="4"/>
      <c r="D61" s="4"/>
      <c r="E61" s="9"/>
      <c r="F61" s="4"/>
      <c r="G61" s="4"/>
      <c r="H61" s="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4.25">
      <c r="A62" s="8"/>
      <c r="B62" s="9"/>
      <c r="C62" s="4"/>
      <c r="D62" s="4"/>
      <c r="E62" s="9"/>
      <c r="F62" s="4"/>
      <c r="G62" s="4"/>
      <c r="H62" s="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4.25">
      <c r="A63" s="8"/>
      <c r="B63" s="9"/>
      <c r="C63" s="4"/>
      <c r="D63" s="4"/>
      <c r="E63" s="9"/>
      <c r="F63" s="4"/>
      <c r="G63" s="4"/>
      <c r="H63" s="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4.25">
      <c r="A64" s="8"/>
      <c r="B64" s="9"/>
      <c r="C64" s="4"/>
      <c r="D64" s="4"/>
      <c r="E64" s="9"/>
      <c r="F64" s="4"/>
      <c r="G64" s="4"/>
      <c r="H64" s="9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4.25">
      <c r="A65" s="8"/>
      <c r="B65" s="9"/>
      <c r="C65" s="4"/>
      <c r="D65" s="4"/>
      <c r="E65" s="9"/>
      <c r="F65" s="4"/>
      <c r="G65" s="4"/>
      <c r="H65" s="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4.25">
      <c r="A66" s="8"/>
      <c r="B66" s="9"/>
      <c r="C66" s="4"/>
      <c r="D66" s="4"/>
      <c r="E66" s="9"/>
      <c r="F66" s="4"/>
      <c r="G66" s="4"/>
      <c r="H66" s="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14.25">
      <c r="A67" s="8"/>
      <c r="B67" s="9"/>
      <c r="C67" s="4"/>
      <c r="D67" s="4"/>
      <c r="E67" s="9"/>
      <c r="F67" s="4"/>
      <c r="G67" s="4"/>
      <c r="H67" s="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4.25">
      <c r="A68" s="8"/>
      <c r="B68" s="9"/>
      <c r="C68" s="4"/>
      <c r="D68" s="4"/>
      <c r="E68" s="9"/>
      <c r="F68" s="4"/>
      <c r="G68" s="4"/>
      <c r="H68" s="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14.25">
      <c r="A69" s="8"/>
      <c r="B69" s="9"/>
      <c r="C69" s="4"/>
      <c r="D69" s="4"/>
      <c r="E69" s="9"/>
      <c r="F69" s="4"/>
      <c r="G69" s="4"/>
      <c r="H69" s="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ht="14.25">
      <c r="A70" s="8"/>
      <c r="B70" s="9"/>
      <c r="C70" s="4"/>
      <c r="D70" s="4"/>
      <c r="E70" s="9"/>
      <c r="F70" s="4"/>
      <c r="G70" s="4"/>
      <c r="H70" s="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14.25">
      <c r="A71" s="8"/>
      <c r="B71" s="9"/>
      <c r="C71" s="4"/>
      <c r="D71" s="4"/>
      <c r="E71" s="9"/>
      <c r="F71" s="4"/>
      <c r="G71" s="4"/>
      <c r="H71" s="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14.25">
      <c r="A72" s="8"/>
      <c r="B72" s="9"/>
      <c r="C72" s="4"/>
      <c r="D72" s="4"/>
      <c r="E72" s="9"/>
      <c r="F72" s="4"/>
      <c r="G72" s="4"/>
      <c r="H72" s="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ht="14.25">
      <c r="A73" s="8"/>
      <c r="B73" s="9"/>
      <c r="C73" s="4"/>
      <c r="D73" s="4"/>
      <c r="E73" s="9"/>
      <c r="F73" s="4"/>
      <c r="G73" s="4"/>
      <c r="H73" s="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</sheetData>
  <sheetProtection/>
  <printOptions/>
  <pageMargins left="0.5905511811023623" right="0.3937007874015748" top="0.5905511811023623" bottom="0.3937007874015748" header="0.31496062992125984" footer="0.31496062992125984"/>
  <pageSetup horizontalDpi="1200" verticalDpi="1200" orientation="landscape" paperSize="9" r:id="rId1"/>
  <headerFooter alignWithMargins="0">
    <oddFooter>&amp;R&amp;8&amp;F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BVO</cp:lastModifiedBy>
  <cp:lastPrinted>2016-04-22T12:18:15Z</cp:lastPrinted>
  <dcterms:created xsi:type="dcterms:W3CDTF">2003-03-20T15:11:19Z</dcterms:created>
  <dcterms:modified xsi:type="dcterms:W3CDTF">2020-02-17T17:08:45Z</dcterms:modified>
  <cp:category/>
  <cp:version/>
  <cp:contentType/>
  <cp:contentStatus/>
</cp:coreProperties>
</file>