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DieseArbeitsmappe"/>
  <mc:AlternateContent xmlns:mc="http://schemas.openxmlformats.org/markup-compatibility/2006">
    <mc:Choice Requires="x15">
      <x15ac:absPath xmlns:x15ac="http://schemas.microsoft.com/office/spreadsheetml/2010/11/ac" url="M:\Kontrolldienst\ÖLN - Amtliche Grundkontrollen\Ausbildungen - Kurse\Einführungskurs ÖLN\Dokumente für Einführungskurs\2022\"/>
    </mc:Choice>
  </mc:AlternateContent>
  <xr:revisionPtr revIDLastSave="0" documentId="8_{366967BE-2F19-4150-89D4-6604DDB40C8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ADME" sheetId="7" r:id="rId1"/>
    <sheet name="Bilanz-bilan" sheetId="4" r:id="rId2"/>
    <sheet name="Daten" sheetId="8" state="hidden" r:id="rId3"/>
    <sheet name="budget_partiel" sheetId="11" state="hidden" r:id="rId4"/>
    <sheet name="Korr" sheetId="9" state="hidden" r:id="rId5"/>
    <sheet name="Texte" sheetId="5" state="hidden" r:id="rId6"/>
  </sheets>
  <definedNames>
    <definedName name="AusblendSpalten" localSheetId="1">'Bilanz-bilan'!$V:$AG</definedName>
    <definedName name="AusblendSpalten" localSheetId="0">README!$I:$O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budget_partiel!$A$1:$M$57</definedName>
    <definedName name="_xlnm.Print_Area" localSheetId="0">README!$A$1:$P$97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Texte!$A$2</definedName>
    <definedName name="Startzelle" localSheetId="1">'Bilanz-bilan'!$A$1</definedName>
    <definedName name="Startzelle" localSheetId="3">budget_partiel!$A$1</definedName>
    <definedName name="StartZelle" localSheetId="4">Korr!A1</definedName>
    <definedName name="Startzelle" localSheetId="0">README!$A$1</definedName>
    <definedName name="Startzelle" localSheetId="5">Texte!$A$1</definedName>
    <definedName name="Z_AB7369C7_DE08_4AD5_A530_2D676F998F11_.wvu.Cols" localSheetId="1" hidden="1">'Bilanz-bilan'!$AI:$AK</definedName>
    <definedName name="Z_AB7369C7_DE08_4AD5_A530_2D676F998F11_.wvu.Cols" localSheetId="2" hidden="1">Daten!#REF!</definedName>
    <definedName name="Z_AB7369C7_DE08_4AD5_A530_2D676F998F11_.wvu.PrintArea" localSheetId="1" hidden="1">'Bilanz-bilan'!$A$2:$AK$196</definedName>
    <definedName name="Z_AB7369C7_DE08_4AD5_A530_2D676F998F11_.wvu.PrintArea" localSheetId="2" hidden="1">Daten!$A$1:$F$7</definedName>
    <definedName name="Z_AB7369C7_DE08_4AD5_A530_2D676F998F11_.wvu.PrintTitles" localSheetId="2" hidden="1">Daten!$4:$7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1" i="4" l="1"/>
  <c r="T185" i="4" s="1"/>
  <c r="S181" i="4"/>
  <c r="S180" i="4"/>
  <c r="S185" i="4" s="1"/>
  <c r="I137" i="4"/>
  <c r="I146" i="4"/>
  <c r="L110" i="4"/>
  <c r="J142" i="4"/>
  <c r="W142" i="4" s="1"/>
  <c r="J143" i="4"/>
  <c r="J144" i="4"/>
  <c r="J145" i="4"/>
  <c r="S145" i="4" s="1"/>
  <c r="J146" i="4"/>
  <c r="I143" i="4"/>
  <c r="I144" i="4"/>
  <c r="L117" i="4"/>
  <c r="L116" i="4"/>
  <c r="R41" i="4"/>
  <c r="J121" i="4"/>
  <c r="AB38" i="4"/>
  <c r="AB37" i="4"/>
  <c r="Z110" i="4"/>
  <c r="J120" i="4"/>
  <c r="O221" i="4" s="1"/>
  <c r="L106" i="4"/>
  <c r="L101" i="4"/>
  <c r="D50" i="8"/>
  <c r="J41" i="4"/>
  <c r="L41" i="4" s="1"/>
  <c r="M41" i="4"/>
  <c r="M68" i="4"/>
  <c r="N88" i="4" s="1"/>
  <c r="N181" i="4" s="1"/>
  <c r="N185" i="4" s="1"/>
  <c r="A2" i="5"/>
  <c r="A171" i="5" s="1"/>
  <c r="J138" i="4"/>
  <c r="W138" i="4" s="1"/>
  <c r="J139" i="4"/>
  <c r="S139" i="4" s="1"/>
  <c r="J147" i="4"/>
  <c r="W147" i="4"/>
  <c r="J153" i="4"/>
  <c r="S153" i="4"/>
  <c r="J155" i="4"/>
  <c r="W155" i="4"/>
  <c r="Z33" i="4"/>
  <c r="K42" i="4" s="1"/>
  <c r="Q43" i="4"/>
  <c r="R43" i="4"/>
  <c r="Q44" i="4"/>
  <c r="R44" i="4"/>
  <c r="Q45" i="4"/>
  <c r="R45" i="4"/>
  <c r="J43" i="4"/>
  <c r="L43" i="4" s="1"/>
  <c r="J44" i="4"/>
  <c r="L44" i="4"/>
  <c r="J45" i="4"/>
  <c r="L45" i="4"/>
  <c r="J46" i="4"/>
  <c r="L46" i="4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8" i="8"/>
  <c r="J156" i="4"/>
  <c r="J164" i="4"/>
  <c r="J154" i="4"/>
  <c r="S154" i="4"/>
  <c r="I138" i="4"/>
  <c r="L102" i="4"/>
  <c r="T63" i="4"/>
  <c r="T62" i="4"/>
  <c r="T41" i="4"/>
  <c r="L103" i="4"/>
  <c r="W103" i="4" s="1"/>
  <c r="Z32" i="4"/>
  <c r="K41" i="4" s="1"/>
  <c r="J75" i="4"/>
  <c r="L75" i="4"/>
  <c r="M75" i="4"/>
  <c r="J76" i="4"/>
  <c r="L76" i="4" s="1"/>
  <c r="M76" i="4" s="1"/>
  <c r="J77" i="4"/>
  <c r="L77" i="4" s="1"/>
  <c r="M77" i="4" s="1"/>
  <c r="J74" i="4"/>
  <c r="L74" i="4" s="1"/>
  <c r="M74" i="4" s="1"/>
  <c r="M82" i="4" s="1"/>
  <c r="J79" i="4"/>
  <c r="L79" i="4"/>
  <c r="N79" i="4" s="1"/>
  <c r="J80" i="4"/>
  <c r="L80" i="4"/>
  <c r="N80" i="4"/>
  <c r="J81" i="4"/>
  <c r="L81" i="4"/>
  <c r="N81" i="4" s="1"/>
  <c r="J78" i="4"/>
  <c r="L78" i="4" s="1"/>
  <c r="N78" i="4" s="1"/>
  <c r="K142" i="4"/>
  <c r="K146" i="4"/>
  <c r="W146" i="4"/>
  <c r="S146" i="4"/>
  <c r="K150" i="4"/>
  <c r="S150" i="4" s="1"/>
  <c r="K163" i="4"/>
  <c r="L163" i="4" s="1"/>
  <c r="J150" i="4"/>
  <c r="L100" i="4"/>
  <c r="S100" i="4"/>
  <c r="L104" i="4"/>
  <c r="S104" i="4" s="1"/>
  <c r="L105" i="4"/>
  <c r="W105" i="4" s="1"/>
  <c r="W107" i="4"/>
  <c r="W108" i="4"/>
  <c r="J51" i="4"/>
  <c r="L51" i="4"/>
  <c r="R54" i="4"/>
  <c r="R55" i="4"/>
  <c r="R56" i="4"/>
  <c r="R182" i="4" s="1"/>
  <c r="J42" i="4"/>
  <c r="L42" i="4" s="1"/>
  <c r="L68" i="4" s="1"/>
  <c r="Q51" i="4"/>
  <c r="R51" i="4"/>
  <c r="I132" i="4"/>
  <c r="I133" i="4"/>
  <c r="I134" i="4"/>
  <c r="I159" i="4"/>
  <c r="H183" i="4" s="1"/>
  <c r="I135" i="4"/>
  <c r="I136" i="4"/>
  <c r="J132" i="4"/>
  <c r="J137" i="4"/>
  <c r="S137" i="4"/>
  <c r="J47" i="4"/>
  <c r="L47" i="4" s="1"/>
  <c r="J48" i="4"/>
  <c r="L48" i="4" s="1"/>
  <c r="J49" i="4"/>
  <c r="L49" i="4"/>
  <c r="J50" i="4"/>
  <c r="L50" i="4"/>
  <c r="J52" i="4"/>
  <c r="L52" i="4" s="1"/>
  <c r="J53" i="4"/>
  <c r="L53" i="4" s="1"/>
  <c r="J54" i="4"/>
  <c r="L54" i="4"/>
  <c r="J55" i="4"/>
  <c r="L55" i="4"/>
  <c r="J56" i="4"/>
  <c r="L56" i="4" s="1"/>
  <c r="Q41" i="4"/>
  <c r="R94" i="4" s="1"/>
  <c r="R42" i="4"/>
  <c r="R46" i="4"/>
  <c r="R47" i="4"/>
  <c r="R48" i="4"/>
  <c r="R49" i="4"/>
  <c r="R50" i="4"/>
  <c r="R57" i="4"/>
  <c r="L92" i="4" s="1"/>
  <c r="H182" i="4" s="1"/>
  <c r="R58" i="4"/>
  <c r="R59" i="4"/>
  <c r="R60" i="4"/>
  <c r="Q62" i="4"/>
  <c r="R62" i="4"/>
  <c r="R63" i="4"/>
  <c r="R64" i="4"/>
  <c r="R65" i="4"/>
  <c r="R66" i="4"/>
  <c r="R67" i="4"/>
  <c r="N93" i="4"/>
  <c r="N182" i="4"/>
  <c r="Q52" i="4"/>
  <c r="R52" i="4"/>
  <c r="I139" i="4"/>
  <c r="J63" i="4"/>
  <c r="L63" i="4" s="1"/>
  <c r="J57" i="4"/>
  <c r="L57" i="4" s="1"/>
  <c r="J58" i="4"/>
  <c r="L58" i="4"/>
  <c r="J59" i="4"/>
  <c r="L59" i="4"/>
  <c r="J60" i="4"/>
  <c r="L60" i="4" s="1"/>
  <c r="J62" i="4"/>
  <c r="L62" i="4" s="1"/>
  <c r="J64" i="4"/>
  <c r="L64" i="4"/>
  <c r="J65" i="4"/>
  <c r="L65" i="4"/>
  <c r="J66" i="4"/>
  <c r="L66" i="4" s="1"/>
  <c r="J67" i="4"/>
  <c r="L67" i="4" s="1"/>
  <c r="I140" i="4"/>
  <c r="I141" i="4"/>
  <c r="I142" i="4"/>
  <c r="I145" i="4"/>
  <c r="I160" i="4" s="1"/>
  <c r="J133" i="4"/>
  <c r="J134" i="4"/>
  <c r="J135" i="4"/>
  <c r="J136" i="4"/>
  <c r="J161" i="4" s="1"/>
  <c r="L161" i="4" s="1"/>
  <c r="J140" i="4"/>
  <c r="W140" i="4" s="1"/>
  <c r="J141" i="4"/>
  <c r="S141" i="4" s="1"/>
  <c r="J148" i="4"/>
  <c r="S148" i="4" s="1"/>
  <c r="J149" i="4"/>
  <c r="S149" i="4"/>
  <c r="J151" i="4"/>
  <c r="S151" i="4"/>
  <c r="J152" i="4"/>
  <c r="S152" i="4" s="1"/>
  <c r="W153" i="4"/>
  <c r="J157" i="4"/>
  <c r="W157" i="4"/>
  <c r="L109" i="4"/>
  <c r="L111" i="4"/>
  <c r="L112" i="4"/>
  <c r="L113" i="4"/>
  <c r="L114" i="4"/>
  <c r="L115" i="4"/>
  <c r="S107" i="4"/>
  <c r="S108" i="4"/>
  <c r="S68" i="4"/>
  <c r="Q42" i="4"/>
  <c r="Q46" i="4"/>
  <c r="Q47" i="4"/>
  <c r="Q48" i="4"/>
  <c r="Q49" i="4"/>
  <c r="Q50" i="4"/>
  <c r="Q53" i="4"/>
  <c r="R53" i="4"/>
  <c r="Q54" i="4"/>
  <c r="Q55" i="4"/>
  <c r="Q56" i="4"/>
  <c r="Q57" i="4"/>
  <c r="Q58" i="4"/>
  <c r="Q59" i="4"/>
  <c r="Q60" i="4"/>
  <c r="Q63" i="4"/>
  <c r="Q64" i="4"/>
  <c r="Q65" i="4"/>
  <c r="Q66" i="4"/>
  <c r="Q67" i="4"/>
  <c r="AG174" i="4"/>
  <c r="AG175" i="4"/>
  <c r="AG176" i="4"/>
  <c r="AG177" i="4"/>
  <c r="AG178" i="4"/>
  <c r="AG173" i="4"/>
  <c r="C217" i="4"/>
  <c r="K64" i="4"/>
  <c r="H18" i="11"/>
  <c r="H22" i="11"/>
  <c r="H34" i="11"/>
  <c r="H26" i="11"/>
  <c r="H32" i="11"/>
  <c r="H38" i="11"/>
  <c r="Z123" i="4"/>
  <c r="Z121" i="4"/>
  <c r="Z122" i="4"/>
  <c r="O186" i="4"/>
  <c r="Z109" i="4"/>
  <c r="Z111" i="4"/>
  <c r="Z112" i="4"/>
  <c r="Z113" i="4"/>
  <c r="Z114" i="4"/>
  <c r="Z115" i="4"/>
  <c r="Z116" i="4"/>
  <c r="Z117" i="4"/>
  <c r="AI180" i="4"/>
  <c r="AH180" i="4"/>
  <c r="K67" i="4"/>
  <c r="F67" i="4"/>
  <c r="K65" i="4"/>
  <c r="K66" i="4"/>
  <c r="F37" i="8"/>
  <c r="F39" i="8"/>
  <c r="F38" i="8"/>
  <c r="F64" i="4"/>
  <c r="F65" i="4"/>
  <c r="F66" i="4"/>
  <c r="V11" i="4"/>
  <c r="E226" i="4" s="1"/>
  <c r="K118" i="4"/>
  <c r="Z118" i="4" s="1"/>
  <c r="W152" i="4"/>
  <c r="W154" i="4"/>
  <c r="W102" i="4"/>
  <c r="W100" i="4"/>
  <c r="S147" i="4"/>
  <c r="W137" i="4"/>
  <c r="W151" i="4"/>
  <c r="W148" i="4"/>
  <c r="S157" i="4"/>
  <c r="W139" i="4"/>
  <c r="S155" i="4"/>
  <c r="Z126" i="4"/>
  <c r="W145" i="4"/>
  <c r="Z124" i="4"/>
  <c r="S156" i="4"/>
  <c r="A355" i="5"/>
  <c r="S174" i="4"/>
  <c r="A209" i="5"/>
  <c r="B101" i="4"/>
  <c r="A130" i="5"/>
  <c r="A273" i="4"/>
  <c r="A241" i="5"/>
  <c r="B212" i="4"/>
  <c r="A265" i="5"/>
  <c r="I130" i="4"/>
  <c r="A56" i="5"/>
  <c r="M7" i="4"/>
  <c r="A37" i="5"/>
  <c r="A71" i="5"/>
  <c r="Y9" i="4" s="1"/>
  <c r="A201" i="5"/>
  <c r="J98" i="4" s="1"/>
  <c r="A75" i="5"/>
  <c r="AB9" i="4" s="1"/>
  <c r="A432" i="5"/>
  <c r="I22" i="11" s="1"/>
  <c r="A360" i="5"/>
  <c r="W149" i="4"/>
  <c r="W150" i="4"/>
  <c r="S142" i="4"/>
  <c r="A166" i="5"/>
  <c r="M70" i="4" s="1"/>
  <c r="A32" i="5"/>
  <c r="B32" i="7" s="1"/>
  <c r="A102" i="5"/>
  <c r="M38" i="4" s="1"/>
  <c r="A216" i="5"/>
  <c r="B108" i="4"/>
  <c r="A72" i="5"/>
  <c r="Y10" i="4" s="1"/>
  <c r="A324" i="5"/>
  <c r="B185" i="4" s="1"/>
  <c r="A146" i="5"/>
  <c r="B61" i="4" s="1"/>
  <c r="A436" i="5"/>
  <c r="K32" i="11"/>
  <c r="A367" i="5"/>
  <c r="B6" i="8" s="1"/>
  <c r="A376" i="5"/>
  <c r="C47" i="8" s="1"/>
  <c r="A394" i="5"/>
  <c r="B224" i="4" s="1"/>
  <c r="A25" i="5"/>
  <c r="B25" i="7"/>
  <c r="A278" i="5"/>
  <c r="B138" i="4" s="1"/>
  <c r="A429" i="5"/>
  <c r="B36" i="11" s="1"/>
  <c r="A200" i="5"/>
  <c r="K98" i="4" s="1"/>
  <c r="A150" i="5"/>
  <c r="A358" i="5"/>
  <c r="Q189" i="4"/>
  <c r="A111" i="5"/>
  <c r="N38" i="4"/>
  <c r="A438" i="5"/>
  <c r="K36" i="11"/>
  <c r="A211" i="5"/>
  <c r="B103" i="4"/>
  <c r="A89" i="5"/>
  <c r="B38" i="4"/>
  <c r="A284" i="5"/>
  <c r="B144" i="4"/>
  <c r="A135" i="5"/>
  <c r="A179" i="5"/>
  <c r="A321" i="4" s="1"/>
  <c r="A240" i="5"/>
  <c r="AD174" i="4"/>
  <c r="A268" i="5"/>
  <c r="A445" i="5"/>
  <c r="B47" i="11"/>
  <c r="A224" i="5"/>
  <c r="B116" i="4"/>
  <c r="A73" i="5"/>
  <c r="Y11" i="4"/>
  <c r="A426" i="5"/>
  <c r="B30" i="11"/>
  <c r="A124" i="5"/>
  <c r="A270" i="4"/>
  <c r="A42" i="5"/>
  <c r="B38" i="7" s="1"/>
  <c r="A382" i="5"/>
  <c r="A420" i="5"/>
  <c r="B18" i="11"/>
  <c r="A177" i="5"/>
  <c r="A256" i="5"/>
  <c r="B126" i="4"/>
  <c r="A338" i="5"/>
  <c r="A322" i="5"/>
  <c r="B183" i="4" s="1"/>
  <c r="A161" i="5"/>
  <c r="A431" i="5"/>
  <c r="I20" i="11"/>
  <c r="A290" i="5"/>
  <c r="B149" i="4"/>
  <c r="A120" i="5"/>
  <c r="S39" i="4" s="1"/>
  <c r="A250" i="5"/>
  <c r="A331" i="5"/>
  <c r="J173" i="4"/>
  <c r="A334" i="5"/>
  <c r="L174" i="4" s="1"/>
  <c r="A354" i="5"/>
  <c r="S173" i="4" s="1"/>
  <c r="A6" i="5"/>
  <c r="A159" i="5"/>
  <c r="B40" i="8"/>
  <c r="A253" i="5"/>
  <c r="Q99" i="4"/>
  <c r="A421" i="5"/>
  <c r="B20" i="11"/>
  <c r="A7" i="5"/>
  <c r="S4" i="4" s="1"/>
  <c r="AG183" i="4"/>
  <c r="O220" i="4"/>
  <c r="A402" i="5"/>
  <c r="A81" i="5"/>
  <c r="B20" i="4" s="1"/>
  <c r="A176" i="5"/>
  <c r="A21" i="5"/>
  <c r="B21" i="7"/>
  <c r="A123" i="5"/>
  <c r="A430" i="5"/>
  <c r="B38" i="11"/>
  <c r="A95" i="5"/>
  <c r="I73" i="4" s="1"/>
  <c r="A127" i="5"/>
  <c r="B44" i="4"/>
  <c r="A230" i="5"/>
  <c r="B122" i="4"/>
  <c r="A397" i="5"/>
  <c r="N223" i="4"/>
  <c r="A400" i="5"/>
  <c r="A27" i="5"/>
  <c r="B27" i="7" s="1"/>
  <c r="A437" i="5"/>
  <c r="K34" i="11"/>
  <c r="A182" i="5"/>
  <c r="A408" i="5"/>
  <c r="A219" i="5"/>
  <c r="B111" i="4" s="1"/>
  <c r="A197" i="5"/>
  <c r="B96" i="4" s="1"/>
  <c r="A80" i="5"/>
  <c r="B18" i="4"/>
  <c r="A433" i="5"/>
  <c r="I26" i="11" s="1"/>
  <c r="A345" i="5"/>
  <c r="B194" i="4" s="1"/>
  <c r="A235" i="5"/>
  <c r="A298" i="5"/>
  <c r="B159" i="4"/>
  <c r="A114" i="5"/>
  <c r="O39" i="4"/>
  <c r="A368" i="5"/>
  <c r="C6" i="8"/>
  <c r="H36" i="11"/>
  <c r="A112" i="5"/>
  <c r="N39" i="4" s="1"/>
  <c r="A228" i="5"/>
  <c r="B120" i="4"/>
  <c r="A148" i="5"/>
  <c r="B29" i="8" s="1"/>
  <c r="A327" i="5"/>
  <c r="F173" i="4" s="1"/>
  <c r="A118" i="5"/>
  <c r="S38" i="4" s="1"/>
  <c r="A305" i="5"/>
  <c r="B167" i="4"/>
  <c r="A39" i="5"/>
  <c r="A366" i="5"/>
  <c r="B2" i="8"/>
  <c r="A380" i="5"/>
  <c r="A153" i="5"/>
  <c r="B34" i="8" s="1"/>
  <c r="A14" i="5"/>
  <c r="C12" i="7"/>
  <c r="A282" i="5"/>
  <c r="B142" i="4" s="1"/>
  <c r="A392" i="5"/>
  <c r="N221" i="4" s="1"/>
  <c r="A347" i="5"/>
  <c r="A218" i="5"/>
  <c r="B110" i="4"/>
  <c r="A274" i="5"/>
  <c r="B134" i="4"/>
  <c r="A38" i="5"/>
  <c r="A186" i="5"/>
  <c r="B84" i="4" s="1"/>
  <c r="A57" i="5"/>
  <c r="B8" i="4" s="1"/>
  <c r="A232" i="5"/>
  <c r="B124" i="4"/>
  <c r="A87" i="5"/>
  <c r="M34" i="4" s="1"/>
  <c r="A173" i="5"/>
  <c r="B51" i="8" s="1"/>
  <c r="X75" i="4" s="1"/>
  <c r="A323" i="5"/>
  <c r="B184" i="4"/>
  <c r="A336" i="5"/>
  <c r="N175" i="4"/>
  <c r="A140" i="5"/>
  <c r="A289" i="4"/>
  <c r="A441" i="5"/>
  <c r="B43" i="11" s="1"/>
  <c r="A246" i="5"/>
  <c r="A151" i="5"/>
  <c r="E224" i="4"/>
  <c r="A131" i="5"/>
  <c r="B51" i="4"/>
  <c r="A297" i="4"/>
  <c r="AL183" i="4"/>
  <c r="A289" i="5"/>
  <c r="B155" i="4"/>
  <c r="A229" i="5"/>
  <c r="B121" i="4"/>
  <c r="AL184" i="4"/>
  <c r="A329" i="5"/>
  <c r="A180" i="5"/>
  <c r="B58" i="8" s="1"/>
  <c r="A285" i="5"/>
  <c r="B145" i="4"/>
  <c r="A99" i="5"/>
  <c r="K70" i="4" s="1"/>
  <c r="A344" i="5"/>
  <c r="B196" i="4" s="1"/>
  <c r="A313" i="5"/>
  <c r="A62" i="5"/>
  <c r="M11" i="4"/>
  <c r="B41" i="4"/>
  <c r="A45" i="5"/>
  <c r="B41" i="7" s="1"/>
  <c r="A439" i="5"/>
  <c r="K28" i="11" s="1"/>
  <c r="A381" i="5"/>
  <c r="A59" i="5"/>
  <c r="B10" i="4"/>
  <c r="A288" i="5"/>
  <c r="B148" i="4"/>
  <c r="I186" i="4"/>
  <c r="A428" i="5"/>
  <c r="B34" i="11" s="1"/>
  <c r="A304" i="5"/>
  <c r="B166" i="4" s="1"/>
  <c r="A239" i="5"/>
  <c r="A184" i="5"/>
  <c r="A195" i="5"/>
  <c r="B94" i="4" s="1"/>
  <c r="A210" i="5"/>
  <c r="B102" i="4" s="1"/>
  <c r="A281" i="5"/>
  <c r="B141" i="4" s="1"/>
  <c r="A90" i="5"/>
  <c r="F72" i="4"/>
  <c r="A280" i="5"/>
  <c r="B140" i="4" s="1"/>
  <c r="A16" i="5"/>
  <c r="C14" i="7" s="1"/>
  <c r="B8" i="8"/>
  <c r="A254" i="5"/>
  <c r="A115" i="5"/>
  <c r="P38" i="4"/>
  <c r="A227" i="5"/>
  <c r="E118" i="4" s="1"/>
  <c r="A234" i="5"/>
  <c r="B206" i="4" s="1"/>
  <c r="A405" i="5"/>
  <c r="A147" i="5"/>
  <c r="A51" i="5"/>
  <c r="A192" i="5"/>
  <c r="B91" i="4"/>
  <c r="A189" i="5"/>
  <c r="B87" i="4"/>
  <c r="A50" i="5"/>
  <c r="B46" i="7"/>
  <c r="A352" i="5"/>
  <c r="R174" i="4"/>
  <c r="A226" i="5"/>
  <c r="E117" i="4"/>
  <c r="A446" i="5"/>
  <c r="B48" i="11"/>
  <c r="A65" i="5"/>
  <c r="B14" i="4"/>
  <c r="A83" i="5"/>
  <c r="E33" i="4"/>
  <c r="A292" i="5"/>
  <c r="B151" i="4"/>
  <c r="A396" i="5"/>
  <c r="B226" i="4"/>
  <c r="A12" i="5"/>
  <c r="B13" i="7"/>
  <c r="A49" i="5"/>
  <c r="B45" i="7"/>
  <c r="A260" i="5"/>
  <c r="F130" i="4"/>
  <c r="A242" i="5"/>
  <c r="AD176" i="4"/>
  <c r="A370" i="5"/>
  <c r="D5" i="8"/>
  <c r="A10" i="5"/>
  <c r="B11" i="7"/>
  <c r="A435" i="5"/>
  <c r="A29" i="5"/>
  <c r="B29" i="7" s="1"/>
  <c r="A411" i="5"/>
  <c r="D2" i="11" s="1"/>
  <c r="A190" i="5"/>
  <c r="B88" i="4" s="1"/>
  <c r="A442" i="5"/>
  <c r="B44" i="11"/>
  <c r="A76" i="5"/>
  <c r="AB10" i="4" s="1"/>
  <c r="A100" i="5"/>
  <c r="A223" i="5"/>
  <c r="B115" i="4" s="1"/>
  <c r="A393" i="5"/>
  <c r="B223" i="4"/>
  <c r="A33" i="5"/>
  <c r="B33" i="7" s="1"/>
  <c r="A17" i="5"/>
  <c r="B16" i="7" s="1"/>
  <c r="A379" i="5"/>
  <c r="AJ177" i="4" s="1"/>
  <c r="A419" i="5"/>
  <c r="B16" i="11"/>
  <c r="A236" i="5"/>
  <c r="C207" i="4" s="1"/>
  <c r="A330" i="5"/>
  <c r="A101" i="5"/>
  <c r="K39" i="4"/>
  <c r="A447" i="5"/>
  <c r="B49" i="11"/>
  <c r="A318" i="5"/>
  <c r="B179" i="4"/>
  <c r="A417" i="5"/>
  <c r="B12" i="11"/>
  <c r="A335" i="5"/>
  <c r="AJ183" i="4"/>
  <c r="A28" i="5"/>
  <c r="B28" i="7"/>
  <c r="A126" i="5"/>
  <c r="A359" i="5"/>
  <c r="A261" i="5"/>
  <c r="F131" i="4"/>
  <c r="A8" i="5"/>
  <c r="A13" i="5"/>
  <c r="B14" i="7" s="1"/>
  <c r="A92" i="5"/>
  <c r="A106" i="5"/>
  <c r="M37" i="4"/>
  <c r="A362" i="5"/>
  <c r="A164" i="5"/>
  <c r="A128" i="5"/>
  <c r="C44" i="4"/>
  <c r="A9" i="5"/>
  <c r="B9" i="7"/>
  <c r="A160" i="5"/>
  <c r="A304" i="4"/>
  <c r="A342" i="5"/>
  <c r="A303" i="5"/>
  <c r="B164" i="4" s="1"/>
  <c r="A41" i="5"/>
  <c r="B37" i="7" s="1"/>
  <c r="A440" i="5"/>
  <c r="J30" i="11"/>
  <c r="A69" i="5"/>
  <c r="V10" i="4" s="1"/>
  <c r="A339" i="5"/>
  <c r="B189" i="4" s="1"/>
  <c r="A64" i="5"/>
  <c r="M12" i="4" s="1"/>
  <c r="A378" i="5"/>
  <c r="A262" i="5"/>
  <c r="G130" i="4"/>
  <c r="A58" i="5"/>
  <c r="M8" i="4"/>
  <c r="A144" i="5"/>
  <c r="A343" i="5"/>
  <c r="A18" i="5"/>
  <c r="B17" i="7"/>
  <c r="A310" i="5"/>
  <c r="Q129" i="4"/>
  <c r="A36" i="5"/>
  <c r="B36" i="7"/>
  <c r="A157" i="5"/>
  <c r="A43" i="5"/>
  <c r="B39" i="7" s="1"/>
  <c r="A306" i="5"/>
  <c r="B168" i="4" s="1"/>
  <c r="A86" i="5"/>
  <c r="M33" i="4" s="1"/>
  <c r="A264" i="5"/>
  <c r="A206" i="5"/>
  <c r="M132" i="4" s="1"/>
  <c r="A243" i="5"/>
  <c r="B214" i="4" s="1"/>
  <c r="A67" i="5"/>
  <c r="B15" i="4" s="1"/>
  <c r="A244" i="5"/>
  <c r="AD178" i="4" s="1"/>
  <c r="A46" i="5"/>
  <c r="B42" i="7"/>
  <c r="A77" i="5"/>
  <c r="AB11" i="4"/>
  <c r="A427" i="5"/>
  <c r="B32" i="11"/>
  <c r="A122" i="5"/>
  <c r="B40" i="4"/>
  <c r="A286" i="5"/>
  <c r="B146" i="4"/>
  <c r="A125" i="5"/>
  <c r="A271" i="4"/>
  <c r="A188" i="5"/>
  <c r="B86" i="4"/>
  <c r="A15" i="5"/>
  <c r="C13" i="7"/>
  <c r="A134" i="5"/>
  <c r="A107" i="5"/>
  <c r="A208" i="5"/>
  <c r="B100" i="4"/>
  <c r="A187" i="5"/>
  <c r="B85" i="4"/>
  <c r="A276" i="5"/>
  <c r="B136" i="4"/>
  <c r="A414" i="5"/>
  <c r="B8" i="11"/>
  <c r="A279" i="5"/>
  <c r="B139" i="4"/>
  <c r="A155" i="5"/>
  <c r="A96" i="5"/>
  <c r="J71" i="4" s="1"/>
  <c r="A204" i="5"/>
  <c r="L99" i="4" s="1"/>
  <c r="A138" i="5"/>
  <c r="A389" i="5"/>
  <c r="B203" i="4"/>
  <c r="A98" i="5"/>
  <c r="J39" i="4"/>
  <c r="A121" i="5"/>
  <c r="A375" i="5"/>
  <c r="A275" i="5"/>
  <c r="B135" i="4"/>
  <c r="A5" i="5"/>
  <c r="A299" i="5"/>
  <c r="B160" i="4" s="1"/>
  <c r="A247" i="5"/>
  <c r="A403" i="5"/>
  <c r="A308" i="5"/>
  <c r="Q126" i="4" s="1"/>
  <c r="A172" i="5"/>
  <c r="A322" i="4" s="1"/>
  <c r="A145" i="5"/>
  <c r="A183" i="5"/>
  <c r="A170" i="5"/>
  <c r="B74" i="4" s="1"/>
  <c r="A85" i="5"/>
  <c r="L33" i="4"/>
  <c r="A94" i="5"/>
  <c r="H39" i="4"/>
  <c r="A245" i="5"/>
  <c r="B216" i="4"/>
  <c r="A326" i="5"/>
  <c r="L186" i="4"/>
  <c r="A257" i="5"/>
  <c r="B128" i="4"/>
  <c r="A34" i="5"/>
  <c r="B34" i="7"/>
  <c r="A340" i="5"/>
  <c r="B220" i="4"/>
  <c r="A142" i="5"/>
  <c r="A317" i="5"/>
  <c r="B178" i="4" s="1"/>
  <c r="A249" i="5"/>
  <c r="A117" i="5"/>
  <c r="R38" i="4"/>
  <c r="A136" i="5"/>
  <c r="A158" i="5"/>
  <c r="B39" i="8" s="1"/>
  <c r="A217" i="5"/>
  <c r="B109" i="4" s="1"/>
  <c r="A60" i="5"/>
  <c r="M10" i="4" s="1"/>
  <c r="A82" i="5"/>
  <c r="B31" i="4" s="1"/>
  <c r="A194" i="5"/>
  <c r="B93" i="4" s="1"/>
  <c r="A137" i="5"/>
  <c r="A286" i="4" s="1"/>
  <c r="A444" i="5"/>
  <c r="B46" i="11" s="1"/>
  <c r="A79" i="5"/>
  <c r="AB13" i="4" s="1"/>
  <c r="A231" i="5"/>
  <c r="B123" i="4" s="1"/>
  <c r="A22" i="5"/>
  <c r="B22" i="7" s="1"/>
  <c r="A168" i="5"/>
  <c r="A66" i="5"/>
  <c r="M14" i="4"/>
  <c r="A110" i="5"/>
  <c r="N36" i="4"/>
  <c r="A349" i="5"/>
  <c r="Q173" i="4"/>
  <c r="A301" i="5"/>
  <c r="B162" i="4"/>
  <c r="A252" i="5"/>
  <c r="Q98" i="4"/>
  <c r="A311" i="5"/>
  <c r="Q130" i="4"/>
  <c r="A116" i="5"/>
  <c r="P39" i="4"/>
  <c r="A296" i="5"/>
  <c r="B156" i="4"/>
  <c r="A283" i="5"/>
  <c r="B143" i="4"/>
  <c r="A399" i="5"/>
  <c r="N224" i="4"/>
  <c r="A271" i="5"/>
  <c r="A203" i="5"/>
  <c r="L98" i="4" s="1"/>
  <c r="A237" i="5"/>
  <c r="C208" i="4" s="1"/>
  <c r="A404" i="5"/>
  <c r="A384" i="5"/>
  <c r="AJ184" i="4"/>
  <c r="A391" i="5"/>
  <c r="B221" i="4"/>
  <c r="A175" i="5"/>
  <c r="A317" i="4"/>
  <c r="A263" i="5"/>
  <c r="G131" i="4"/>
  <c r="A221" i="5"/>
  <c r="B113" i="4"/>
  <c r="A24" i="5"/>
  <c r="B24" i="7"/>
  <c r="A108" i="5"/>
  <c r="A97" i="5"/>
  <c r="A93" i="5"/>
  <c r="A356" i="5"/>
  <c r="S175" i="4"/>
  <c r="A191" i="5"/>
  <c r="B89" i="4"/>
  <c r="A407" i="5"/>
  <c r="A133" i="5"/>
  <c r="A434" i="5"/>
  <c r="I28" i="11" s="1"/>
  <c r="A207" i="5"/>
  <c r="M133" i="4" s="1"/>
  <c r="A84" i="5"/>
  <c r="G33" i="4" s="1"/>
  <c r="A233" i="5"/>
  <c r="A269" i="5"/>
  <c r="J130" i="4"/>
  <c r="A320" i="5"/>
  <c r="B181" i="4"/>
  <c r="A53" i="5"/>
  <c r="D2" i="4"/>
  <c r="A202" i="5"/>
  <c r="K99" i="4"/>
  <c r="A294" i="5"/>
  <c r="B153" i="4"/>
  <c r="A44" i="5"/>
  <c r="B40" i="7"/>
  <c r="A272" i="5"/>
  <c r="B132" i="4"/>
  <c r="A103" i="5"/>
  <c r="M73" i="4"/>
  <c r="A139" i="5"/>
  <c r="A373" i="5"/>
  <c r="F4" i="8" s="1"/>
  <c r="A193" i="5"/>
  <c r="B92" i="4" s="1"/>
  <c r="A325" i="5"/>
  <c r="B186" i="4" s="1"/>
  <c r="A105" i="5"/>
  <c r="M36" i="4" s="1"/>
  <c r="A291" i="5"/>
  <c r="B150" i="4" s="1"/>
  <c r="A31" i="5"/>
  <c r="B31" i="7" s="1"/>
  <c r="A212" i="5"/>
  <c r="B104" i="4" s="1"/>
  <c r="A178" i="5"/>
  <c r="A141" i="5"/>
  <c r="A281" i="4"/>
  <c r="A266" i="5"/>
  <c r="M169" i="4"/>
  <c r="A333" i="5"/>
  <c r="J174" i="4"/>
  <c r="A412" i="5"/>
  <c r="D3" i="11"/>
  <c r="A346" i="5"/>
  <c r="I194" i="4"/>
  <c r="A198" i="5"/>
  <c r="I98" i="4"/>
  <c r="A319" i="5"/>
  <c r="B180" i="4"/>
  <c r="A154" i="5"/>
  <c r="A273" i="5"/>
  <c r="B133" i="4" s="1"/>
  <c r="A143" i="5"/>
  <c r="B26" i="8" s="1"/>
  <c r="A383" i="5"/>
  <c r="AL178" i="4" s="1"/>
  <c r="A169" i="5"/>
  <c r="B77" i="4" s="1"/>
  <c r="A113" i="5"/>
  <c r="O38" i="4" s="1"/>
  <c r="A328" i="5"/>
  <c r="F174" i="4" s="1"/>
  <c r="A372" i="5"/>
  <c r="E6" i="8" s="1"/>
  <c r="A413" i="5"/>
  <c r="B6" i="11" s="1"/>
  <c r="A149" i="5"/>
  <c r="A293" i="4" s="1"/>
  <c r="A302" i="5"/>
  <c r="B163" i="4" s="1"/>
  <c r="A300" i="5"/>
  <c r="B161" i="4" s="1"/>
  <c r="A225" i="5"/>
  <c r="E116" i="4" s="1"/>
  <c r="A425" i="5"/>
  <c r="B28" i="11" s="1"/>
  <c r="A181" i="5"/>
  <c r="B59" i="8" s="1"/>
  <c r="A162" i="5"/>
  <c r="A306" i="4" s="1"/>
  <c r="A26" i="5"/>
  <c r="B26" i="7"/>
  <c r="A416" i="5"/>
  <c r="B10" i="11"/>
  <c r="A40" i="5"/>
  <c r="A52" i="5"/>
  <c r="A351" i="5"/>
  <c r="R173" i="4"/>
  <c r="A54" i="5"/>
  <c r="D3" i="4"/>
  <c r="A401" i="5"/>
  <c r="A341" i="5"/>
  <c r="A415" i="5"/>
  <c r="B9" i="11"/>
  <c r="A70" i="5"/>
  <c r="M15" i="4"/>
  <c r="A307" i="5"/>
  <c r="B169" i="4"/>
  <c r="A78" i="5"/>
  <c r="AB12" i="4"/>
  <c r="A267" i="5"/>
  <c r="A20" i="5"/>
  <c r="B20" i="7" s="1"/>
  <c r="A167" i="5"/>
  <c r="M71" i="4" s="1"/>
  <c r="A61" i="5"/>
  <c r="B11" i="4" s="1"/>
  <c r="A174" i="5"/>
  <c r="B52" i="8" s="1"/>
  <c r="X76" i="4" s="1"/>
  <c r="A388" i="5"/>
  <c r="B202" i="4"/>
  <c r="A220" i="5"/>
  <c r="B112" i="4"/>
  <c r="A423" i="5"/>
  <c r="B24" i="11"/>
  <c r="A88" i="5"/>
  <c r="V16" i="4"/>
  <c r="A55" i="5"/>
  <c r="B7" i="4"/>
  <c r="A109" i="5"/>
  <c r="A248" i="5"/>
  <c r="A312" i="5"/>
  <c r="Q131" i="4"/>
  <c r="A156" i="5"/>
  <c r="B37" i="8"/>
  <c r="A398" i="5"/>
  <c r="Q223" i="4"/>
  <c r="A255" i="5"/>
  <c r="A258" i="5"/>
  <c r="B129" i="4" s="1"/>
  <c r="A104" i="5"/>
  <c r="O93" i="4" s="1"/>
  <c r="A287" i="5"/>
  <c r="B147" i="4" s="1"/>
  <c r="A132" i="5"/>
  <c r="A276" i="4" s="1"/>
  <c r="A68" i="5"/>
  <c r="V9" i="4" s="1"/>
  <c r="A371" i="5"/>
  <c r="D6" i="8" s="1"/>
  <c r="A443" i="5"/>
  <c r="B45" i="11" s="1"/>
  <c r="B14" i="8"/>
  <c r="A294" i="4"/>
  <c r="B31" i="8"/>
  <c r="B11" i="8"/>
  <c r="B48" i="4"/>
  <c r="A279" i="4"/>
  <c r="B18" i="8"/>
  <c r="G1" i="7"/>
  <c r="S3" i="4"/>
  <c r="A305" i="4"/>
  <c r="B42" i="8"/>
  <c r="D41" i="4"/>
  <c r="D42" i="4"/>
  <c r="B55" i="8"/>
  <c r="X79" i="4"/>
  <c r="A319" i="4"/>
  <c r="B211" i="4"/>
  <c r="A295" i="4"/>
  <c r="B32" i="8"/>
  <c r="B9" i="8"/>
  <c r="B42" i="4"/>
  <c r="AD177" i="4"/>
  <c r="C43" i="4"/>
  <c r="B28" i="8"/>
  <c r="A291" i="4"/>
  <c r="J73" i="4"/>
  <c r="B21" i="8"/>
  <c r="A287" i="4"/>
  <c r="B55" i="4"/>
  <c r="B27" i="8"/>
  <c r="B49" i="4"/>
  <c r="A284" i="4"/>
  <c r="H71" i="4"/>
  <c r="H37" i="4"/>
  <c r="A300" i="4"/>
  <c r="B30" i="8"/>
  <c r="B24" i="8"/>
  <c r="B25" i="8"/>
  <c r="A282" i="4"/>
  <c r="G2" i="7"/>
  <c r="S2" i="4"/>
  <c r="J37" i="4"/>
  <c r="B47" i="4"/>
  <c r="B17" i="8"/>
  <c r="A278" i="4"/>
  <c r="B10" i="8"/>
  <c r="B43" i="4"/>
  <c r="B213" i="4"/>
  <c r="A298" i="4"/>
  <c r="B62" i="4"/>
  <c r="B35" i="8"/>
  <c r="B22" i="8"/>
  <c r="A288" i="4"/>
  <c r="B56" i="4"/>
  <c r="A299" i="4"/>
  <c r="B36" i="8"/>
  <c r="B215" i="4"/>
  <c r="B38" i="8"/>
  <c r="A301" i="4"/>
  <c r="C25" i="8"/>
  <c r="C24" i="8"/>
  <c r="C23" i="8"/>
  <c r="C22" i="8"/>
  <c r="C52" i="8"/>
  <c r="C17" i="8"/>
  <c r="C20" i="8"/>
  <c r="C53" i="8"/>
  <c r="C58" i="8"/>
  <c r="C19" i="8"/>
  <c r="C18" i="8"/>
  <c r="C34" i="8"/>
  <c r="C31" i="8"/>
  <c r="C21" i="8"/>
  <c r="C32" i="8"/>
  <c r="C16" i="8"/>
  <c r="C55" i="8"/>
  <c r="C26" i="8"/>
  <c r="C33" i="8"/>
  <c r="C15" i="8"/>
  <c r="C50" i="8"/>
  <c r="C36" i="8"/>
  <c r="C35" i="8"/>
  <c r="I38" i="11"/>
  <c r="I32" i="11"/>
  <c r="I34" i="11"/>
  <c r="I36" i="11"/>
  <c r="AD173" i="4"/>
  <c r="B210" i="4"/>
  <c r="A280" i="4"/>
  <c r="B50" i="4"/>
  <c r="B19" i="8"/>
  <c r="H38" i="4"/>
  <c r="H72" i="4"/>
  <c r="C38" i="8"/>
  <c r="K131" i="4"/>
  <c r="B50" i="8"/>
  <c r="X74" i="4"/>
  <c r="T81" i="4"/>
  <c r="M86" i="4"/>
  <c r="I18" i="11"/>
  <c r="L38" i="4"/>
  <c r="M128" i="4"/>
  <c r="L72" i="4"/>
  <c r="M124" i="4"/>
  <c r="M92" i="4"/>
  <c r="M122" i="4"/>
  <c r="O89" i="4"/>
  <c r="I39" i="4"/>
  <c r="A185" i="5"/>
  <c r="A277" i="5"/>
  <c r="B137" i="4"/>
  <c r="A424" i="5"/>
  <c r="B26" i="11"/>
  <c r="A238" i="5"/>
  <c r="E208" i="4"/>
  <c r="A309" i="5"/>
  <c r="Q128" i="4"/>
  <c r="A165" i="5"/>
  <c r="B69" i="4"/>
  <c r="A19" i="5"/>
  <c r="B19" i="7"/>
  <c r="A315" i="5"/>
  <c r="B171" i="4"/>
  <c r="AD175" i="4"/>
  <c r="A332" i="5"/>
  <c r="AJ185" i="4" s="1"/>
  <c r="A129" i="5"/>
  <c r="B12" i="8" s="1"/>
  <c r="F52" i="4" s="1"/>
  <c r="A205" i="5"/>
  <c r="M131" i="4" s="1"/>
  <c r="A199" i="5"/>
  <c r="I99" i="4" s="1"/>
  <c r="A119" i="5"/>
  <c r="R39" i="4" s="1"/>
  <c r="A353" i="5"/>
  <c r="R175" i="4" s="1"/>
  <c r="A357" i="5"/>
  <c r="T173" i="4" s="1"/>
  <c r="A215" i="5"/>
  <c r="B107" i="4" s="1"/>
  <c r="A348" i="5"/>
  <c r="Q171" i="4" s="1"/>
  <c r="A11" i="5"/>
  <c r="B12" i="7" s="1"/>
  <c r="A293" i="5"/>
  <c r="B152" i="4" s="1"/>
  <c r="A74" i="5"/>
  <c r="M16" i="4" s="1"/>
  <c r="A251" i="5"/>
  <c r="Q96" i="4" s="1"/>
  <c r="A418" i="5"/>
  <c r="B13" i="11" s="1"/>
  <c r="A387" i="5"/>
  <c r="B200" i="4" s="1"/>
  <c r="A406" i="5"/>
  <c r="A259" i="5"/>
  <c r="B130" i="4"/>
  <c r="A369" i="5"/>
  <c r="D4" i="8"/>
  <c r="A213" i="5"/>
  <c r="B105" i="4"/>
  <c r="A361" i="5"/>
  <c r="Q192" i="4"/>
  <c r="A377" i="5"/>
  <c r="C30" i="8"/>
  <c r="A48" i="5"/>
  <c r="B44" i="7"/>
  <c r="A316" i="5"/>
  <c r="B177" i="4"/>
  <c r="A152" i="5"/>
  <c r="B33" i="8" s="1"/>
  <c r="A363" i="5"/>
  <c r="A91" i="5"/>
  <c r="G72" i="4" s="1"/>
  <c r="G38" i="4"/>
  <c r="A390" i="5"/>
  <c r="B204" i="4"/>
  <c r="A47" i="5"/>
  <c r="B43" i="7"/>
  <c r="A295" i="5"/>
  <c r="B154" i="4"/>
  <c r="A395" i="5"/>
  <c r="B225" i="4"/>
  <c r="A374" i="5"/>
  <c r="F5" i="8"/>
  <c r="A270" i="5"/>
  <c r="K130" i="4"/>
  <c r="A297" i="5"/>
  <c r="B157" i="4"/>
  <c r="A337" i="5"/>
  <c r="A321" i="5"/>
  <c r="B182" i="4" s="1"/>
  <c r="C42" i="8"/>
  <c r="B63" i="4"/>
  <c r="A296" i="4"/>
  <c r="B53" i="4"/>
  <c r="J131" i="4"/>
  <c r="M159" i="4"/>
  <c r="M162" i="4"/>
  <c r="V15" i="4"/>
  <c r="C46" i="8"/>
  <c r="B13" i="8"/>
  <c r="B41" i="8"/>
  <c r="C40" i="8"/>
  <c r="B52" i="4"/>
  <c r="H73" i="4"/>
  <c r="O88" i="4"/>
  <c r="K36" i="4"/>
  <c r="M167" i="4"/>
  <c r="I131" i="4"/>
  <c r="A272" i="4"/>
  <c r="M123" i="4"/>
  <c r="K38" i="4"/>
  <c r="M168" i="4"/>
  <c r="M160" i="4"/>
  <c r="AL180" i="4"/>
  <c r="B53" i="8"/>
  <c r="X77" i="4" s="1"/>
  <c r="M166" i="4"/>
  <c r="Z193" i="4"/>
  <c r="O223" i="4"/>
  <c r="H181" i="4"/>
  <c r="L164" i="4"/>
  <c r="L181" i="4"/>
  <c r="L185" i="4" s="1"/>
  <c r="W156" i="4"/>
  <c r="L82" i="4"/>
  <c r="E225" i="4"/>
  <c r="T78" i="4"/>
  <c r="T79" i="4"/>
  <c r="F78" i="4"/>
  <c r="C49" i="8"/>
  <c r="C48" i="8"/>
  <c r="C10" i="8"/>
  <c r="F43" i="4" s="1"/>
  <c r="C59" i="8"/>
  <c r="L73" i="4"/>
  <c r="A316" i="4"/>
  <c r="B54" i="4"/>
  <c r="M85" i="4"/>
  <c r="B23" i="8"/>
  <c r="A274" i="4"/>
  <c r="B57" i="4"/>
  <c r="C14" i="8"/>
  <c r="C29" i="8"/>
  <c r="C57" i="8"/>
  <c r="C54" i="8"/>
  <c r="C28" i="8"/>
  <c r="C11" i="8"/>
  <c r="F44" i="4"/>
  <c r="L39" i="4"/>
  <c r="A302" i="4"/>
  <c r="K72" i="4"/>
  <c r="C9" i="8"/>
  <c r="F42" i="4"/>
  <c r="C45" i="8"/>
  <c r="C43" i="8"/>
  <c r="C44" i="8"/>
  <c r="F38" i="4"/>
  <c r="K73" i="4"/>
  <c r="B15" i="8"/>
  <c r="A303" i="4"/>
  <c r="C27" i="8"/>
  <c r="K43" i="4"/>
  <c r="K44" i="4"/>
  <c r="B45" i="4"/>
  <c r="B57" i="8"/>
  <c r="X81" i="4"/>
  <c r="T80" i="4"/>
  <c r="C8" i="8"/>
  <c r="F41" i="4" s="1"/>
  <c r="C13" i="8"/>
  <c r="N173" i="4"/>
  <c r="C56" i="8"/>
  <c r="M39" i="4"/>
  <c r="C41" i="8"/>
  <c r="C12" i="8"/>
  <c r="F53" i="4"/>
  <c r="C51" i="8"/>
  <c r="M87" i="4"/>
  <c r="F58" i="4"/>
  <c r="F79" i="4"/>
  <c r="K58" i="4"/>
  <c r="F81" i="4"/>
  <c r="F80" i="4"/>
  <c r="K60" i="4"/>
  <c r="F59" i="4"/>
  <c r="K59" i="4"/>
  <c r="K45" i="4"/>
  <c r="F60" i="4"/>
  <c r="L85" i="4" l="1"/>
  <c r="B16" i="8"/>
  <c r="A277" i="4"/>
  <c r="B46" i="4"/>
  <c r="H130" i="4"/>
  <c r="M130" i="4"/>
  <c r="B45" i="8"/>
  <c r="A308" i="4"/>
  <c r="B54" i="8"/>
  <c r="X78" i="4" s="1"/>
  <c r="A318" i="4"/>
  <c r="J184" i="4"/>
  <c r="K37" i="4"/>
  <c r="K71" i="4"/>
  <c r="K52" i="4"/>
  <c r="F47" i="4"/>
  <c r="F50" i="4"/>
  <c r="F48" i="4"/>
  <c r="K47" i="4"/>
  <c r="A320" i="4"/>
  <c r="B56" i="8"/>
  <c r="X80" i="4" s="1"/>
  <c r="H184" i="4"/>
  <c r="L87" i="4"/>
  <c r="W158" i="4"/>
  <c r="K53" i="4"/>
  <c r="B49" i="8"/>
  <c r="B75" i="4"/>
  <c r="F179" i="4"/>
  <c r="B76" i="4"/>
  <c r="B46" i="8"/>
  <c r="M119" i="4"/>
  <c r="AJ181" i="4"/>
  <c r="H174" i="4"/>
  <c r="K50" i="4"/>
  <c r="Q178" i="4"/>
  <c r="Q177" i="4"/>
  <c r="F45" i="4"/>
  <c r="B47" i="8"/>
  <c r="J72" i="4"/>
  <c r="J38" i="4"/>
  <c r="C37" i="8"/>
  <c r="C39" i="8"/>
  <c r="H173" i="4"/>
  <c r="AJ180" i="4"/>
  <c r="K51" i="4"/>
  <c r="F51" i="4"/>
  <c r="J183" i="4"/>
  <c r="L160" i="4"/>
  <c r="L86" i="4"/>
  <c r="N89" i="4" s="1"/>
  <c r="F177" i="4" s="1"/>
  <c r="R68" i="4"/>
  <c r="W141" i="4"/>
  <c r="L159" i="4"/>
  <c r="B48" i="8"/>
  <c r="A283" i="4"/>
  <c r="O187" i="4"/>
  <c r="A63" i="5"/>
  <c r="B12" i="4" s="1"/>
  <c r="A350" i="5"/>
  <c r="Q174" i="4" s="1"/>
  <c r="L124" i="4"/>
  <c r="J180" i="4" s="1"/>
  <c r="S138" i="4"/>
  <c r="A4" i="5"/>
  <c r="C2" i="7" s="1"/>
  <c r="A23" i="5"/>
  <c r="B23" i="7" s="1"/>
  <c r="A422" i="5"/>
  <c r="B22" i="11" s="1"/>
  <c r="W104" i="4"/>
  <c r="W109" i="4" s="1"/>
  <c r="Z203" i="4" s="1"/>
  <c r="S105" i="4"/>
  <c r="J162" i="4"/>
  <c r="B20" i="8"/>
  <c r="F54" i="4" s="1"/>
  <c r="A292" i="4"/>
  <c r="S140" i="4"/>
  <c r="A163" i="5"/>
  <c r="Q179" i="4"/>
  <c r="B43" i="8"/>
  <c r="A222" i="5"/>
  <c r="B114" i="4" s="1"/>
  <c r="A30" i="5"/>
  <c r="B30" i="7" s="1"/>
  <c r="Z125" i="4"/>
  <c r="M72" i="4"/>
  <c r="A35" i="5"/>
  <c r="B35" i="7" s="1"/>
  <c r="A214" i="5"/>
  <c r="B106" i="4" s="1"/>
  <c r="K62" i="4" l="1"/>
  <c r="K63" i="4"/>
  <c r="A307" i="4"/>
  <c r="B44" i="8"/>
  <c r="F75" i="4" s="1"/>
  <c r="K56" i="4"/>
  <c r="K46" i="4"/>
  <c r="F46" i="4"/>
  <c r="R194" i="4"/>
  <c r="Q195" i="4"/>
  <c r="Q196" i="4" s="1"/>
  <c r="T194" i="4"/>
  <c r="Q194" i="4"/>
  <c r="Q185" i="4"/>
  <c r="S194" i="4"/>
  <c r="R195" i="4"/>
  <c r="T195" i="4"/>
  <c r="T196" i="4" s="1"/>
  <c r="S195" i="4"/>
  <c r="S196" i="4" s="1"/>
  <c r="F49" i="4"/>
  <c r="F56" i="4"/>
  <c r="F62" i="4"/>
  <c r="F63" i="4"/>
  <c r="W167" i="4"/>
  <c r="L128" i="4"/>
  <c r="L162" i="4"/>
  <c r="J181" i="4"/>
  <c r="J185" i="4" s="1"/>
  <c r="K57" i="4"/>
  <c r="F57" i="4"/>
  <c r="F55" i="4"/>
  <c r="K54" i="4"/>
  <c r="K48" i="4"/>
  <c r="K55" i="4"/>
  <c r="K49" i="4"/>
  <c r="F76" i="4" l="1"/>
  <c r="L166" i="4"/>
  <c r="F74" i="4"/>
  <c r="R186" i="4"/>
  <c r="S186" i="4"/>
  <c r="R185" i="4"/>
  <c r="T186" i="4"/>
  <c r="K74" i="4"/>
  <c r="F77" i="4"/>
  <c r="K77" i="4"/>
  <c r="K75" i="4"/>
  <c r="K76" i="4"/>
  <c r="L167" i="4" l="1"/>
  <c r="F178" i="4" s="1"/>
  <c r="F185" i="4" s="1"/>
  <c r="L168" i="4"/>
  <c r="Z200" i="4"/>
  <c r="AA200" i="4"/>
  <c r="R180" i="4"/>
  <c r="Z199" i="4"/>
  <c r="AA198" i="4"/>
  <c r="AA199" i="4"/>
  <c r="Z198" i="4"/>
  <c r="R196" i="4"/>
  <c r="O185" i="4" l="1"/>
  <c r="I185" i="4"/>
  <c r="M185" i="4"/>
  <c r="K185" i="4"/>
  <c r="AA201" i="4"/>
  <c r="Z201" i="4"/>
  <c r="L169" i="4"/>
  <c r="L118" i="4" s="1"/>
  <c r="F119" i="4" l="1"/>
  <c r="L122" i="4"/>
  <c r="L123" i="4"/>
  <c r="H180" i="4" s="1"/>
  <c r="H185" i="4" s="1"/>
  <c r="AA184" i="4"/>
  <c r="Z184" i="4"/>
  <c r="AA183" i="4"/>
  <c r="Z183" i="4"/>
  <c r="Z186" i="4" s="1"/>
  <c r="AA187" i="4"/>
  <c r="AA185" i="4"/>
  <c r="Z185" i="4"/>
  <c r="Z187" i="4"/>
  <c r="AA186" i="4" l="1"/>
  <c r="O189" i="4" s="1"/>
  <c r="Z192" i="4" s="1"/>
  <c r="F187" i="4"/>
  <c r="Z204" i="4"/>
  <c r="T189" i="4" s="1"/>
  <c r="Z194" i="4" s="1"/>
  <c r="N226" i="4" l="1"/>
  <c r="O224" i="4"/>
  <c r="N227" i="4"/>
  <c r="O2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Weyermann</author>
  </authors>
  <commentList>
    <comment ref="G25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Irene Weyermann:</t>
        </r>
        <r>
          <rPr>
            <sz val="9"/>
            <color indexed="81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<sst xmlns="http://schemas.openxmlformats.org/spreadsheetml/2006/main" count="1775" uniqueCount="1411">
  <si>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</si>
  <si>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</si>
  <si>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</si>
  <si>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</si>
  <si>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</si>
  <si>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</si>
  <si>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</si>
  <si>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</si>
  <si>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</si>
  <si>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</si>
  <si>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</si>
  <si>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</si>
  <si>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</si>
  <si>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</si>
  <si>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</si>
  <si>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</si>
  <si>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</si>
  <si>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</si>
  <si>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</si>
  <si>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</si>
  <si>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</si>
  <si>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</si>
  <si>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</si>
  <si>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</si>
  <si>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</si>
  <si>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</si>
  <si>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</si>
  <si>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</si>
  <si>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</si>
  <si>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</si>
  <si>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</si>
  <si>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</si>
  <si>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</si>
  <si>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</si>
  <si>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</si>
  <si>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</si>
  <si>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</si>
  <si>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</si>
  <si>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</si>
  <si>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</si>
  <si>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</si>
  <si>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</si>
  <si>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</si>
  <si>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</si>
  <si>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</si>
  <si>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</si>
  <si>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</si>
  <si>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</si>
  <si>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</si>
  <si>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</si>
  <si>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</si>
  <si>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</si>
  <si>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</si>
  <si>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</si>
  <si>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</si>
  <si>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</si>
  <si>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</si>
  <si>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</si>
  <si>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</si>
  <si>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</si>
  <si>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</si>
  <si>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</si>
  <si>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</si>
  <si>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</si>
  <si>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</si>
  <si>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</si>
  <si>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</si>
  <si>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</si>
  <si>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</si>
  <si>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</si>
  <si>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</si>
  <si>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</si>
  <si>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</si>
  <si>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</si>
  <si>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</si>
  <si>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</si>
  <si>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</si>
  <si>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</si>
  <si>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</si>
  <si>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</si>
  <si>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</si>
  <si>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</si>
  <si>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</si>
  <si>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</si>
  <si>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</si>
  <si>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</si>
  <si>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</si>
  <si>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</si>
  <si>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</si>
  <si>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</si>
  <si>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</si>
  <si>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</si>
  <si>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</si>
  <si>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</si>
  <si>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</si>
  <si>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</si>
  <si>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</si>
  <si>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</si>
  <si>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</si>
  <si>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</si>
  <si>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</si>
  <si>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</si>
  <si>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</si>
  <si>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</si>
  <si>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</si>
  <si>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</si>
  <si>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</si>
  <si>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</si>
  <si>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</si>
  <si>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</si>
  <si>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</si>
  <si>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</si>
  <si>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</si>
  <si>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</si>
  <si>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</si>
  <si>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</si>
  <si>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</si>
  <si>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</si>
  <si>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</si>
  <si>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</si>
  <si>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</si>
  <si>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</si>
  <si>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</si>
  <si>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</si>
  <si>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</si>
  <si>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</si>
  <si>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</si>
  <si>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</si>
  <si>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</si>
  <si>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</si>
  <si>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</si>
  <si>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</si>
  <si>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</si>
  <si>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</si>
  <si>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</si>
  <si>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</si>
  <si>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</si>
  <si>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</si>
  <si>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</si>
  <si>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</si>
  <si>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</si>
  <si>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</si>
  <si>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</si>
  <si>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</si>
  <si>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</si>
  <si>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</si>
  <si>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</si>
  <si>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</si>
  <si>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</si>
  <si>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</si>
  <si>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</si>
  <si>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</si>
  <si>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</si>
  <si>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</si>
  <si>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</si>
  <si>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</si>
  <si>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</si>
  <si>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</si>
  <si>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</si>
  <si>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</si>
  <si>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</si>
  <si>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</si>
  <si>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</si>
  <si>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</si>
  <si>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</si>
  <si>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</si>
  <si>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</si>
  <si>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</si>
  <si>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</si>
  <si>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</si>
  <si>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</si>
  <si>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</si>
  <si>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</si>
  <si>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</si>
  <si>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</si>
  <si>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</si>
  <si>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</si>
  <si>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</si>
  <si>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</si>
  <si>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</si>
  <si>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</si>
  <si>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</si>
  <si>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</si>
  <si>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</si>
  <si>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</si>
  <si>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</si>
  <si>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</si>
  <si>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</si>
  <si>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</si>
  <si>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</si>
  <si>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</si>
  <si>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</si>
  <si>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</si>
  <si>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</si>
  <si>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</si>
  <si>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</si>
  <si>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</si>
  <si>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</si>
  <si>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</si>
  <si>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</si>
  <si>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</si>
  <si>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</si>
  <si>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</si>
  <si>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</si>
  <si>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</si>
  <si>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</si>
  <si>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</si>
  <si>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</si>
  <si>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</si>
  <si>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</si>
  <si>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</si>
  <si>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</si>
  <si>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</si>
  <si>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</si>
  <si>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</si>
  <si>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</si>
  <si>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</si>
  <si>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</si>
  <si>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</si>
  <si>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</si>
  <si>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</si>
  <si>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</si>
  <si>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</si>
  <si>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</si>
  <si>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</si>
  <si>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</si>
  <si>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</si>
  <si>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</si>
  <si>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</si>
  <si>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</si>
  <si>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</si>
  <si>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</si>
  <si>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</si>
  <si>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</si>
  <si>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</si>
  <si>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</si>
  <si>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</si>
  <si>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</si>
  <si>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</si>
  <si>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</si>
  <si>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</si>
  <si>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</si>
  <si>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</si>
  <si>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</si>
  <si>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</si>
  <si>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</si>
  <si>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</si>
  <si>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</si>
  <si>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</si>
  <si>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</si>
  <si>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</si>
  <si>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</si>
  <si>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</si>
  <si>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</si>
  <si>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</si>
  <si>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</si>
  <si>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</si>
  <si>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</si>
  <si>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</si>
  <si>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</si>
  <si>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</si>
  <si>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</si>
  <si>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</si>
  <si>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</si>
  <si>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</si>
  <si>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</si>
  <si>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</si>
  <si>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</si>
  <si>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</si>
  <si>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</si>
  <si>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</si>
  <si>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</si>
  <si>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</si>
  <si>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</si>
  <si>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</si>
  <si>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</si>
  <si>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</si>
  <si>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</si>
  <si>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</si>
  <si>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</si>
  <si>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</si>
  <si>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</si>
  <si>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</si>
  <si>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</si>
  <si>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</si>
  <si>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</si>
  <si>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</si>
  <si>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</si>
  <si>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</si>
  <si>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</si>
  <si>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</si>
  <si>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</si>
  <si>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</si>
  <si>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</si>
  <si>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</si>
  <si>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</si>
  <si>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</si>
  <si>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</si>
  <si>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</si>
  <si>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</si>
  <si>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</si>
  <si>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</si>
  <si>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</si>
  <si>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</si>
  <si>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</si>
  <si>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</si>
  <si>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</si>
  <si>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</si>
  <si>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</si>
  <si>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</si>
  <si>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</si>
  <si>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</si>
  <si>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</si>
  <si>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</si>
  <si>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</si>
  <si>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</si>
  <si>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</si>
  <si>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</si>
  <si>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</si>
  <si>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</si>
  <si>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</si>
  <si>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</si>
  <si>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</si>
  <si>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</si>
  <si>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</si>
  <si>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</si>
  <si>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</si>
  <si>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</si>
  <si>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</si>
  <si>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</si>
  <si>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</si>
  <si>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</si>
  <si>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</si>
  <si>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</si>
  <si>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</si>
  <si>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</si>
  <si>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</si>
  <si>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</si>
  <si>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</si>
  <si>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</si>
  <si>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</si>
  <si>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</si>
  <si>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</si>
  <si>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</si>
  <si>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</si>
  <si>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</si>
  <si>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</si>
  <si>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</si>
  <si>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</si>
  <si>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</si>
  <si>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</si>
  <si>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</si>
  <si>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</si>
  <si>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</si>
  <si>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</si>
  <si>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</si>
  <si>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</si>
  <si>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</si>
  <si>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</si>
  <si>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</si>
  <si>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</si>
  <si>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</si>
  <si>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</si>
  <si>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</si>
  <si>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</si>
  <si>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</si>
  <si>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</si>
  <si>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</si>
  <si>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</si>
  <si>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</si>
  <si>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</si>
  <si>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</si>
  <si>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</si>
  <si>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</si>
  <si>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</si>
  <si>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</si>
  <si>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</si>
  <si>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</si>
  <si>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</si>
  <si>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</si>
  <si>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</si>
  <si>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</si>
  <si>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</si>
  <si>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</si>
  <si>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</si>
  <si>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</si>
  <si>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</si>
  <si>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</si>
  <si>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</si>
  <si>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</si>
  <si>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</si>
  <si>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</si>
  <si>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</si>
  <si>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</si>
  <si>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</si>
  <si>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</si>
  <si>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</si>
  <si>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</si>
  <si>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</si>
  <si>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</si>
  <si>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</si>
  <si>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</si>
  <si>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</si>
  <si>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</si>
  <si>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</si>
  <si>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</si>
  <si>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</si>
  <si>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</si>
  <si>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</si>
  <si>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</si>
  <si>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</si>
  <si>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</si>
  <si>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</si>
  <si>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</si>
  <si>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</si>
  <si>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</si>
  <si>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</si>
  <si>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</si>
  <si>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</si>
  <si>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</si>
  <si>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</si>
  <si>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</si>
  <si>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</si>
  <si>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</si>
  <si>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</si>
  <si>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</si>
  <si>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</si>
  <si>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</si>
  <si>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</si>
  <si>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</si>
  <si>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</si>
  <si>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</si>
  <si>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</si>
  <si>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</si>
  <si>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</si>
  <si>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</si>
  <si>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</si>
  <si>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</si>
  <si>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</si>
  <si>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</si>
  <si>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</si>
  <si>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</si>
  <si>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</si>
  <si>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</si>
  <si>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</si>
  <si>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</si>
  <si>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</si>
  <si>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</si>
  <si>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</si>
  <si>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</si>
  <si>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</si>
  <si>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</si>
  <si>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</si>
  <si>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</si>
  <si>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</si>
  <si>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</si>
  <si>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</si>
  <si>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</si>
  <si>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</si>
  <si>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</si>
  <si>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</si>
  <si>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</si>
  <si>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</si>
  <si>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</si>
  <si>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</si>
  <si>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</si>
  <si>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</si>
  <si>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</si>
  <si>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</si>
  <si>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</si>
  <si>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</si>
  <si>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</si>
  <si>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</si>
  <si>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</si>
  <si>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</si>
  <si>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</si>
  <si>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</si>
  <si>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</si>
  <si>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</si>
  <si>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</si>
  <si>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</si>
  <si>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</si>
  <si>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</si>
  <si>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</si>
  <si>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</si>
  <si>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</si>
  <si>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</si>
  <si>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</si>
  <si>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</si>
  <si>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</si>
  <si>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</si>
  <si>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</si>
  <si>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</si>
  <si>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</si>
  <si>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</si>
  <si>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</si>
  <si>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</si>
  <si>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</si>
  <si>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</si>
  <si>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</si>
  <si>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</si>
  <si>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</si>
  <si>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</si>
  <si>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</si>
  <si>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</si>
  <si>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</si>
  <si>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</si>
  <si>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</si>
  <si>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</si>
  <si>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</si>
  <si>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</si>
  <si>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</si>
  <si>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</si>
  <si>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</si>
  <si>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</si>
  <si>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</si>
  <si>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</si>
  <si>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</si>
  <si>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</si>
  <si>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</si>
  <si>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</si>
  <si>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</si>
  <si>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</si>
  <si>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</si>
  <si>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</si>
  <si>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</si>
  <si>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</si>
  <si>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</si>
  <si>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</si>
  <si>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</si>
  <si>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</si>
  <si>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</si>
  <si>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</si>
  <si>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</si>
  <si>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</si>
  <si>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</si>
  <si>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</si>
  <si>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</si>
  <si>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</si>
  <si>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</si>
  <si>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</si>
  <si>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</si>
  <si>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</si>
  <si>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</si>
  <si>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</si>
  <si>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</si>
  <si>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</si>
  <si>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</si>
  <si>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</si>
  <si>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</si>
  <si>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</si>
  <si>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</si>
  <si>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</si>
  <si>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</si>
  <si>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</si>
  <si>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</si>
  <si>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</si>
  <si>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</si>
  <si>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</si>
  <si>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</si>
  <si>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</si>
  <si>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</si>
  <si>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</si>
  <si>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</si>
  <si>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</si>
  <si>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</si>
  <si>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</si>
  <si>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</si>
  <si>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</si>
  <si>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</si>
  <si>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</si>
  <si>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</si>
  <si>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</si>
  <si>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</si>
  <si>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</si>
  <si>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</si>
  <si>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</si>
  <si>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</si>
  <si>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</si>
  <si>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</si>
  <si>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</si>
  <si>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</si>
  <si>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</si>
  <si>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</si>
  <si>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</si>
  <si>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</si>
  <si>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</si>
  <si>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</si>
  <si>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</si>
  <si>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</si>
  <si>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</si>
  <si>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</si>
  <si>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</si>
  <si>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</si>
  <si>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</si>
  <si>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</si>
  <si>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</si>
  <si>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</si>
  <si>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</si>
  <si>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</si>
  <si>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</si>
  <si>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</si>
  <si>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</si>
  <si>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</si>
  <si>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</si>
  <si>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</si>
  <si>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</si>
  <si>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</si>
  <si>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</si>
  <si>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</si>
  <si>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</si>
  <si>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</si>
  <si>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</si>
  <si>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</si>
  <si>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</si>
  <si>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</si>
  <si>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</si>
  <si>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</si>
  <si>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</si>
  <si>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</si>
  <si>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</si>
  <si>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</si>
  <si>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</si>
  <si>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</si>
  <si>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</si>
  <si>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</si>
  <si>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</si>
  <si>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</si>
  <si>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</si>
  <si>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</si>
  <si>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</si>
  <si>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</si>
  <si>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</si>
  <si>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</si>
  <si>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</si>
  <si>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</si>
  <si>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</si>
  <si>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</si>
  <si>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</si>
  <si>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</si>
  <si>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</si>
  <si>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</si>
  <si>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</si>
  <si>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</si>
  <si>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</si>
  <si>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</si>
  <si>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</si>
  <si>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</si>
  <si>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</si>
  <si>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</si>
  <si>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</si>
  <si>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</si>
  <si>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</si>
  <si>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</si>
  <si>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</si>
  <si>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</si>
  <si>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</si>
  <si>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</si>
  <si>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</si>
  <si>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</si>
  <si>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</si>
  <si>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</si>
  <si>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</si>
  <si>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</si>
  <si>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</si>
  <si>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</si>
  <si>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</si>
  <si>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</si>
  <si>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</si>
  <si>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</si>
  <si>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</si>
  <si>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</si>
  <si>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</si>
  <si>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</si>
  <si>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</si>
  <si>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</si>
  <si>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</si>
  <si>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</si>
  <si>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</si>
  <si>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</si>
  <si>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</si>
  <si>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</si>
  <si>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</si>
  <si>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</si>
  <si>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</si>
  <si>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</si>
  <si>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</si>
  <si>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</si>
  <si>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</si>
  <si>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</si>
  <si>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</si>
  <si>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</si>
  <si>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</si>
  <si>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</si>
  <si>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</si>
  <si>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</si>
  <si>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</si>
  <si>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</si>
  <si>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</si>
  <si>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</si>
  <si>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</si>
  <si>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</si>
  <si>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</si>
  <si>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</si>
  <si>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</si>
  <si>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</si>
  <si>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</si>
  <si>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</si>
  <si>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</si>
  <si>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</si>
  <si>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</si>
  <si>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</si>
  <si>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</si>
  <si>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</si>
  <si>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</si>
  <si>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</si>
  <si>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</si>
  <si>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</si>
  <si>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</si>
  <si>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</si>
  <si>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</si>
  <si>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</si>
  <si>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</si>
  <si>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</si>
  <si>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</si>
  <si>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</si>
  <si>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</si>
  <si>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</si>
  <si>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</si>
  <si>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</si>
  <si>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</si>
  <si>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</si>
  <si>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</si>
  <si>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</si>
  <si>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</si>
  <si>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</si>
  <si>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</si>
  <si>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</si>
  <si>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</si>
  <si>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</si>
  <si>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</si>
  <si>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</si>
  <si>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</si>
  <si>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</si>
  <si>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</si>
  <si>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</si>
  <si>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</si>
  <si>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</si>
  <si>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</si>
  <si>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</si>
  <si>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</si>
  <si>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</si>
  <si>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</si>
  <si>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</si>
  <si>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</si>
  <si>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</si>
  <si>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</si>
  <si>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</si>
  <si>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</si>
  <si>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</si>
  <si>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</si>
  <si>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</si>
  <si>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</si>
  <si>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</si>
  <si>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</si>
  <si>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</si>
  <si>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</si>
  <si>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</si>
  <si>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</si>
  <si>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</si>
  <si>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</si>
  <si>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</si>
  <si>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</si>
  <si>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</si>
  <si>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</si>
  <si>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</si>
  <si>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</si>
  <si>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</si>
  <si>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</si>
  <si>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</si>
  <si>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</si>
  <si>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</si>
  <si>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</si>
  <si>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</si>
  <si>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</si>
  <si>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</si>
  <si>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</si>
  <si>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</si>
  <si>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</si>
  <si>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</si>
  <si>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</si>
  <si>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</si>
  <si>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</si>
  <si>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</si>
  <si>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</si>
  <si>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</si>
  <si>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</si>
  <si>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</si>
  <si>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</si>
  <si>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</si>
  <si>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</si>
  <si>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</si>
  <si>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</si>
  <si>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</si>
  <si>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</si>
  <si>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</si>
  <si>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</si>
  <si>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</si>
  <si>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</si>
  <si>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</si>
  <si>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</si>
  <si>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</si>
  <si>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</si>
  <si>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</si>
  <si>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</si>
  <si>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</si>
  <si>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</si>
  <si>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</si>
  <si>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</si>
  <si>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</si>
  <si>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</si>
  <si>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</si>
  <si>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</si>
  <si>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</si>
  <si>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</si>
  <si>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</si>
  <si>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</si>
  <si>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</si>
  <si>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</si>
  <si>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</si>
  <si>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</si>
  <si>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</si>
  <si>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</si>
  <si>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</si>
  <si>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</si>
  <si>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</si>
  <si>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</si>
  <si>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</si>
  <si>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</si>
  <si>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</si>
  <si>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</si>
  <si>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</si>
  <si>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</si>
  <si>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</si>
  <si>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</si>
  <si>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</si>
  <si>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</si>
  <si>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</si>
  <si>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</si>
  <si>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</si>
  <si>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</si>
  <si>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</si>
  <si>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</si>
  <si>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</si>
  <si>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</si>
  <si>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</si>
  <si>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</si>
  <si>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</si>
  <si>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</si>
  <si>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</si>
  <si>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</si>
  <si>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</si>
  <si>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</si>
  <si>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</si>
  <si>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</si>
  <si>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</si>
  <si>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</si>
  <si>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</si>
  <si>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</si>
  <si>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</si>
  <si>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</si>
  <si>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</si>
  <si>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</si>
  <si>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</si>
  <si>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</si>
  <si>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</si>
  <si>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</si>
  <si>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</si>
  <si>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</si>
  <si>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</si>
  <si>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</si>
  <si>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</si>
  <si>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</si>
  <si>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</si>
  <si>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</si>
  <si>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</si>
  <si>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</si>
  <si>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</si>
  <si>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</si>
  <si>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</si>
  <si>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</si>
  <si>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</si>
  <si>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</si>
  <si>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</si>
  <si>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</si>
  <si>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</si>
  <si>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</si>
  <si>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</si>
  <si>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</si>
  <si>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</si>
  <si>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</si>
  <si>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</si>
  <si>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</si>
  <si>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</si>
  <si>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</si>
  <si>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</si>
  <si>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</si>
  <si>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</si>
  <si>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</si>
  <si>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</si>
  <si>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</si>
  <si>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</si>
  <si>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</si>
  <si>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</si>
  <si>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</si>
  <si>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</si>
  <si>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</si>
  <si>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</si>
  <si>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</si>
  <si>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</si>
  <si>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</si>
  <si>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</si>
  <si>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</si>
  <si>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</si>
  <si>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</si>
  <si>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</si>
  <si>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</si>
  <si>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</si>
  <si>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</si>
  <si>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</si>
  <si>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</si>
  <si>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</si>
  <si>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</si>
  <si>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</si>
  <si>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</si>
  <si>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</si>
  <si>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</si>
  <si>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</si>
  <si>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</si>
  <si>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</si>
  <si>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</si>
  <si>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</si>
  <si>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</si>
  <si>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</si>
  <si>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</si>
  <si>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</si>
  <si>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</si>
  <si>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</si>
  <si>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</si>
  <si>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</si>
  <si>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</si>
  <si>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</si>
  <si>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</si>
  <si>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</si>
  <si>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</si>
  <si>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</si>
  <si>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</si>
  <si>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</si>
  <si>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</si>
  <si>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</si>
  <si>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</si>
  <si>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</si>
  <si>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</si>
  <si>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</si>
  <si>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</si>
  <si>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</si>
  <si>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</si>
  <si>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</si>
  <si>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</si>
  <si>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</si>
  <si>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</si>
  <si>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</si>
  <si>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</si>
  <si>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</si>
  <si>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</si>
  <si>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</si>
  <si>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</si>
  <si>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</si>
  <si>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</si>
  <si>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</si>
  <si>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</si>
  <si>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</si>
  <si>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</si>
  <si>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</si>
  <si>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</si>
  <si>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</si>
  <si>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</si>
  <si>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</si>
  <si>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</si>
  <si>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</si>
  <si>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</si>
  <si>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</si>
  <si>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</si>
  <si>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</si>
  <si>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</si>
  <si>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</si>
  <si>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</si>
  <si>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</si>
  <si>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</si>
  <si>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</si>
  <si>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</si>
  <si>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</si>
  <si>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</si>
  <si>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</si>
  <si>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</si>
  <si>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</si>
  <si>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</si>
  <si>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</si>
  <si>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</si>
  <si>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</si>
  <si>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</si>
  <si>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</si>
  <si>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</si>
  <si>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</si>
  <si>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</si>
  <si>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</si>
  <si>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</si>
  <si>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</si>
  <si>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</si>
  <si>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</si>
  <si>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</si>
  <si>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</si>
  <si>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</si>
  <si>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</si>
  <si>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</si>
  <si>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</si>
  <si>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</si>
  <si>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</si>
  <si>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</si>
  <si>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</si>
  <si>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</si>
  <si>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</si>
  <si>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</si>
  <si>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</si>
  <si>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</si>
  <si>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</si>
  <si>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</si>
  <si>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</si>
  <si>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</si>
  <si>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</si>
  <si>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</si>
  <si>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</si>
  <si>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</si>
  <si>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</si>
  <si>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</si>
  <si>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</si>
  <si>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</si>
  <si>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</si>
  <si>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</si>
  <si>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</si>
  <si>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</si>
  <si>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</si>
  <si>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</si>
  <si>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</si>
  <si>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</si>
  <si>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</si>
  <si>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</si>
  <si>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</si>
  <si>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</si>
  <si>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</si>
  <si>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</si>
  <si>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</si>
  <si>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</si>
  <si>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</si>
  <si>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</si>
  <si>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</si>
  <si>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</si>
  <si>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</si>
  <si>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</si>
  <si>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</si>
  <si>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</si>
  <si>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</si>
  <si>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</si>
  <si>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</si>
  <si>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</si>
  <si>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</si>
  <si>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</si>
  <si>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</si>
  <si>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</si>
  <si>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</si>
  <si>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</si>
  <si>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</si>
  <si>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</si>
  <si>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</si>
  <si>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</si>
  <si>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</si>
  <si>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</si>
  <si>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</si>
  <si>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</si>
  <si>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</si>
  <si>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</si>
  <si>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</si>
  <si>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</si>
  <si>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</si>
  <si>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</si>
  <si>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</si>
  <si>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</si>
  <si>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</si>
  <si>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</si>
  <si>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</si>
  <si>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</si>
  <si>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</si>
  <si>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</si>
  <si>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</si>
  <si>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</si>
  <si>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</si>
  <si>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</si>
  <si>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</si>
  <si>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</si>
  <si>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</si>
  <si>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</si>
  <si>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</si>
  <si>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</si>
  <si>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</si>
  <si>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</si>
  <si>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</si>
  <si>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</si>
  <si>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</si>
  <si>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</si>
  <si>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</si>
  <si>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</si>
  <si>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</si>
  <si>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</si>
  <si>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</si>
  <si>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</si>
  <si>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</si>
  <si>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</si>
  <si>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</si>
  <si>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</si>
  <si>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</si>
  <si>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</si>
  <si>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</si>
  <si>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</si>
  <si>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</si>
  <si>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</si>
  <si>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</si>
  <si>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</si>
  <si>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</si>
  <si>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</si>
  <si>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</si>
  <si>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</si>
  <si>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</si>
  <si>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</si>
  <si>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</si>
  <si>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</si>
  <si>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</si>
  <si>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</si>
  <si>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</si>
  <si>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</si>
  <si>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</si>
  <si>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</si>
  <si>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</si>
  <si>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</si>
  <si>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</si>
  <si>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</si>
  <si>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</si>
  <si>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</si>
  <si>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</si>
  <si>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</si>
  <si>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</si>
  <si>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</si>
  <si>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</si>
  <si>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</si>
  <si>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</si>
  <si>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</si>
  <si>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</si>
  <si>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</si>
  <si>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</si>
  <si>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</si>
  <si>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</si>
  <si>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</si>
  <si>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</si>
  <si>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</si>
  <si>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</si>
  <si>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</si>
  <si>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</si>
  <si>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</si>
  <si>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</si>
  <si>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</si>
  <si>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</si>
  <si>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</si>
  <si>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</si>
  <si>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</si>
  <si>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</si>
  <si>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</si>
  <si>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</si>
  <si>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</si>
  <si>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</si>
  <si>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</si>
  <si>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</si>
  <si>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</si>
  <si>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</si>
  <si>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</si>
  <si>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</si>
  <si>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</si>
  <si>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</si>
  <si>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</si>
  <si>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</si>
  <si>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</si>
  <si>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</si>
  <si>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</si>
  <si>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</si>
  <si>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</si>
  <si>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</si>
  <si>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</si>
  <si>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</si>
  <si>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</si>
  <si>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</si>
  <si>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</si>
  <si>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</si>
  <si>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</si>
  <si>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</si>
  <si>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</si>
  <si>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</si>
  <si>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</si>
  <si>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</si>
  <si>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</si>
  <si>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</si>
  <si>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</si>
  <si>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</si>
  <si>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</si>
  <si>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</si>
  <si>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</si>
  <si>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</si>
  <si>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</si>
  <si>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</si>
  <si>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</si>
  <si>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</si>
  <si>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</si>
  <si>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</si>
  <si>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</si>
  <si>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</si>
  <si>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</si>
  <si>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</si>
  <si>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</si>
  <si>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</si>
  <si>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</si>
  <si>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</si>
  <si>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</si>
  <si>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</si>
  <si>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</si>
  <si>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</si>
  <si>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</si>
  <si>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</si>
  <si>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</si>
  <si>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</si>
  <si>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</si>
  <si>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</si>
  <si>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</si>
  <si>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</si>
  <si>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</si>
  <si>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</si>
  <si>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</si>
  <si>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</si>
  <si>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</si>
  <si>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</si>
  <si>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</si>
  <si>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</si>
  <si>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</si>
  <si>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</si>
  <si>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</si>
  <si>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</si>
  <si>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</si>
  <si>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</si>
  <si>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</si>
  <si>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</si>
  <si>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</si>
  <si>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</si>
  <si>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</si>
  <si>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</si>
  <si>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</si>
  <si>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</si>
  <si>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</si>
  <si>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</si>
  <si>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</si>
  <si>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</si>
  <si>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</si>
  <si>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</si>
  <si>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</si>
  <si>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</si>
  <si>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</si>
  <si>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</si>
  <si>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</si>
  <si>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</si>
  <si>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</si>
  <si>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</si>
  <si>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</si>
  <si>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</si>
  <si>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</si>
  <si>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</si>
  <si>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</si>
  <si>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</si>
  <si>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</si>
  <si>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</si>
  <si>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</si>
  <si>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</si>
  <si>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</si>
  <si>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</si>
  <si>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</si>
  <si>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</si>
  <si>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</si>
  <si>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</si>
  <si>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</si>
  <si>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</si>
  <si>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</si>
  <si>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</si>
  <si>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</si>
  <si>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</si>
  <si>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</si>
  <si>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</si>
  <si>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</si>
  <si>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</si>
  <si>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</si>
  <si>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</si>
  <si>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Version: 1.7</t>
  </si>
  <si>
    <t>version: 1.7</t>
  </si>
  <si>
    <t>Versione: 1.7</t>
  </si>
  <si>
    <t>rispettivo Suisse-Bilanz Versione 1.16</t>
  </si>
  <si>
    <t>correspondant Suisse-Bilanz Edition 1.16</t>
  </si>
  <si>
    <t>dazugehörende Suisse-Bilanz Aufl. 1.16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</si>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</sst>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General_)"/>
    <numFmt numFmtId="165" formatCode="0_)"/>
    <numFmt numFmtId="166" formatCode="0.00_)"/>
    <numFmt numFmtId="167" formatCode="0.0_)"/>
    <numFmt numFmtId="168" formatCode="0.0"/>
    <numFmt numFmtId="169" formatCode="0__"/>
    <numFmt numFmtId="170" formatCode="0_)\ "/>
    <numFmt numFmtId="171" formatCode="0.0\ &quot;%&quot;"/>
    <numFmt numFmtId="172" formatCode="0\ &quot;Tage&quot;"/>
    <numFmt numFmtId="173" formatCode="0.00\ &quot;ha&quot;"/>
    <numFmt numFmtId="174" formatCode="0\ &quot;m.ü.M&quot;"/>
    <numFmt numFmtId="175" formatCode="#,##0_)"/>
    <numFmt numFmtId="176" formatCode="0.000"/>
    <numFmt numFmtId="177" formatCode="#,##0_ ;[Red]\-#,##0\ "/>
    <numFmt numFmtId="178" formatCode="0.0_);\-\ 0.0_);"/>
    <numFmt numFmtId="179" formatCode="#,##0_);\-\ #,##0_);"/>
    <numFmt numFmtId="180" formatCode="#,##0_);\-#,##0_);"/>
    <numFmt numFmtId="181" formatCode="General_);\-General_);"/>
    <numFmt numFmtId="182" formatCode="0.0_);\-0.0_);"/>
    <numFmt numFmtId="183" formatCode="0.00_);\-0.00_);"/>
  </numFmts>
  <fonts count="8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Courier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</font>
    <font>
      <sz val="9"/>
      <name val="Helvetica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15" fillId="11" borderId="1" applyNumberFormat="0" applyAlignment="0" applyProtection="0"/>
    <xf numFmtId="0" fontId="5" fillId="0" borderId="0" applyNumberFormat="0" applyFill="0" applyBorder="0" applyAlignment="0" applyProtection="0"/>
    <xf numFmtId="0" fontId="6" fillId="11" borderId="2" applyNumberFormat="0" applyAlignment="0" applyProtection="0"/>
    <xf numFmtId="0" fontId="6" fillId="11" borderId="2" applyNumberFormat="0" applyAlignment="0" applyProtection="0"/>
    <xf numFmtId="0" fontId="7" fillId="0" borderId="3" applyNumberFormat="0" applyFill="0" applyAlignment="0" applyProtection="0"/>
    <xf numFmtId="0" fontId="8" fillId="5" borderId="4" applyNumberFormat="0" applyFont="0" applyAlignment="0" applyProtection="0"/>
    <xf numFmtId="0" fontId="40" fillId="0" borderId="0"/>
    <xf numFmtId="0" fontId="41" fillId="0" borderId="0">
      <protection locked="0"/>
    </xf>
    <xf numFmtId="0" fontId="9" fillId="3" borderId="2" applyNumberFormat="0" applyAlignment="0" applyProtection="0"/>
    <xf numFmtId="0" fontId="9" fillId="3" borderId="2" applyNumberFormat="0" applyAlignment="0" applyProtection="0"/>
    <xf numFmtId="0" fontId="22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68" fontId="8" fillId="0" borderId="0"/>
    <xf numFmtId="0" fontId="13" fillId="0" borderId="0"/>
    <xf numFmtId="0" fontId="13" fillId="0" borderId="0"/>
    <xf numFmtId="0" fontId="1" fillId="5" borderId="4" applyNumberFormat="0" applyFont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11" borderId="1" applyNumberFormat="0" applyAlignment="0" applyProtection="0"/>
    <xf numFmtId="168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23" fillId="24" borderId="13" applyNumberFormat="0" applyAlignment="0" applyProtection="0"/>
    <xf numFmtId="0" fontId="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24" borderId="13" applyNumberFormat="0" applyAlignment="0" applyProtection="0"/>
  </cellStyleXfs>
  <cellXfs count="762">
    <xf numFmtId="0" fontId="0" fillId="0" borderId="0" xfId="0"/>
    <xf numFmtId="168" fontId="13" fillId="0" borderId="0" xfId="94" applyFont="1"/>
    <xf numFmtId="168" fontId="13" fillId="0" borderId="14" xfId="94" applyFont="1" applyBorder="1" applyAlignment="1" applyProtection="1">
      <alignment vertical="center"/>
    </xf>
    <xf numFmtId="165" fontId="13" fillId="25" borderId="15" xfId="94" applyNumberFormat="1" applyFont="1" applyFill="1" applyBorder="1" applyAlignment="1" applyProtection="1">
      <alignment vertical="center"/>
      <protection locked="0"/>
    </xf>
    <xf numFmtId="165" fontId="13" fillId="25" borderId="16" xfId="94" applyNumberFormat="1" applyFont="1" applyFill="1" applyBorder="1" applyAlignment="1" applyProtection="1">
      <alignment vertical="center"/>
      <protection locked="0"/>
    </xf>
    <xf numFmtId="171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Continuous"/>
    </xf>
    <xf numFmtId="0" fontId="29" fillId="0" borderId="0" xfId="0" applyNumberFormat="1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horizontal="right"/>
    </xf>
    <xf numFmtId="168" fontId="45" fillId="0" borderId="0" xfId="94" applyFont="1" applyAlignment="1">
      <alignment horizontal="center" vertical="center"/>
    </xf>
    <xf numFmtId="2" fontId="13" fillId="0" borderId="0" xfId="94" applyNumberFormat="1" applyFont="1"/>
    <xf numFmtId="1" fontId="45" fillId="26" borderId="0" xfId="94" applyNumberFormat="1" applyFont="1" applyFill="1" applyBorder="1" applyAlignment="1">
      <alignment horizontal="center" vertical="center"/>
    </xf>
    <xf numFmtId="1" fontId="45" fillId="26" borderId="19" xfId="94" applyNumberFormat="1" applyFont="1" applyFill="1" applyBorder="1" applyAlignment="1">
      <alignment horizontal="center" vertical="center"/>
    </xf>
    <xf numFmtId="168" fontId="27" fillId="0" borderId="20" xfId="94" applyFont="1" applyBorder="1" applyAlignment="1"/>
    <xf numFmtId="168" fontId="27" fillId="0" borderId="21" xfId="94" applyFont="1" applyBorder="1" applyAlignment="1"/>
    <xf numFmtId="168" fontId="27" fillId="0" borderId="22" xfId="94" applyFont="1" applyBorder="1" applyAlignment="1"/>
    <xf numFmtId="168" fontId="13" fillId="0" borderId="20" xfId="94" applyFont="1" applyBorder="1" applyAlignment="1"/>
    <xf numFmtId="168" fontId="13" fillId="0" borderId="23" xfId="94" applyFont="1" applyBorder="1" applyAlignment="1"/>
    <xf numFmtId="168" fontId="13" fillId="0" borderId="24" xfId="94" applyFont="1" applyBorder="1" applyAlignment="1"/>
    <xf numFmtId="168" fontId="27" fillId="0" borderId="23" xfId="94" applyFont="1" applyBorder="1" applyAlignment="1"/>
    <xf numFmtId="168" fontId="27" fillId="0" borderId="24" xfId="94" applyFont="1" applyBorder="1" applyAlignment="1"/>
    <xf numFmtId="168" fontId="27" fillId="0" borderId="23" xfId="94" applyFont="1" applyBorder="1" applyAlignment="1">
      <alignment horizontal="center" vertical="center"/>
    </xf>
    <xf numFmtId="168" fontId="27" fillId="0" borderId="23" xfId="94" applyFont="1" applyBorder="1" applyAlignment="1">
      <alignment horizontal="center" vertical="center" wrapText="1"/>
    </xf>
    <xf numFmtId="168" fontId="13" fillId="0" borderId="25" xfId="94" applyFont="1" applyBorder="1" applyAlignment="1"/>
    <xf numFmtId="168" fontId="13" fillId="0" borderId="26" xfId="94" applyFont="1" applyBorder="1" applyAlignment="1"/>
    <xf numFmtId="168" fontId="27" fillId="0" borderId="25" xfId="94" applyFont="1" applyBorder="1" applyAlignment="1">
      <alignment horizontal="center" vertical="center"/>
    </xf>
    <xf numFmtId="168" fontId="27" fillId="0" borderId="25" xfId="94" applyFont="1" applyBorder="1" applyAlignment="1">
      <alignment horizontal="center" vertical="center" wrapText="1"/>
    </xf>
    <xf numFmtId="168" fontId="13" fillId="25" borderId="21" xfId="94" applyFont="1" applyFill="1" applyBorder="1" applyAlignment="1">
      <alignment vertical="center"/>
    </xf>
    <xf numFmtId="169" fontId="13" fillId="27" borderId="21" xfId="94" applyNumberFormat="1" applyFont="1" applyFill="1" applyBorder="1" applyAlignment="1">
      <alignment horizontal="center" vertical="center"/>
    </xf>
    <xf numFmtId="168" fontId="13" fillId="25" borderId="23" xfId="94" applyFont="1" applyFill="1" applyBorder="1" applyAlignment="1">
      <alignment vertical="center"/>
    </xf>
    <xf numFmtId="167" fontId="13" fillId="26" borderId="23" xfId="94" applyNumberFormat="1" applyFont="1" applyFill="1" applyBorder="1" applyAlignment="1">
      <alignment horizontal="center" vertical="center"/>
    </xf>
    <xf numFmtId="169" fontId="13" fillId="27" borderId="23" xfId="94" applyNumberFormat="1" applyFont="1" applyFill="1" applyBorder="1" applyAlignment="1">
      <alignment horizontal="center" vertical="center"/>
    </xf>
    <xf numFmtId="168" fontId="13" fillId="25" borderId="15" xfId="94" applyFont="1" applyFill="1" applyBorder="1" applyAlignment="1">
      <alignment vertical="center"/>
    </xf>
    <xf numFmtId="167" fontId="13" fillId="26" borderId="15" xfId="94" applyNumberFormat="1" applyFont="1" applyFill="1" applyBorder="1" applyAlignment="1">
      <alignment horizontal="center" vertical="center"/>
    </xf>
    <xf numFmtId="169" fontId="13" fillId="27" borderId="15" xfId="94" applyNumberFormat="1" applyFont="1" applyFill="1" applyBorder="1" applyAlignment="1">
      <alignment horizontal="center" vertical="center"/>
    </xf>
    <xf numFmtId="168" fontId="13" fillId="27" borderId="23" xfId="94" applyNumberFormat="1" applyFont="1" applyFill="1" applyBorder="1" applyAlignment="1">
      <alignment horizontal="center" vertical="center"/>
    </xf>
    <xf numFmtId="168" fontId="13" fillId="27" borderId="15" xfId="94" applyNumberFormat="1" applyFont="1" applyFill="1" applyBorder="1" applyAlignment="1">
      <alignment horizontal="center" vertical="center"/>
    </xf>
    <xf numFmtId="167" fontId="13" fillId="27" borderId="23" xfId="94" applyNumberFormat="1" applyFont="1" applyFill="1" applyBorder="1" applyAlignment="1">
      <alignment horizontal="center" vertical="center"/>
    </xf>
    <xf numFmtId="167" fontId="13" fillId="27" borderId="15" xfId="94" applyNumberFormat="1" applyFont="1" applyFill="1" applyBorder="1" applyAlignment="1">
      <alignment horizontal="center" vertical="center"/>
    </xf>
    <xf numFmtId="167" fontId="13" fillId="27" borderId="16" xfId="94" applyNumberFormat="1" applyFont="1" applyFill="1" applyBorder="1" applyAlignment="1">
      <alignment horizontal="center" vertical="center"/>
    </xf>
    <xf numFmtId="166" fontId="13" fillId="27" borderId="23" xfId="94" applyNumberFormat="1" applyFont="1" applyFill="1" applyBorder="1" applyAlignment="1">
      <alignment horizontal="center" vertical="center"/>
    </xf>
    <xf numFmtId="168" fontId="36" fillId="0" borderId="0" xfId="94" applyFont="1"/>
    <xf numFmtId="168" fontId="35" fillId="0" borderId="0" xfId="94" applyFont="1"/>
    <xf numFmtId="168" fontId="13" fillId="25" borderId="27" xfId="94" applyFont="1" applyFill="1" applyBorder="1" applyAlignment="1">
      <alignment vertical="center"/>
    </xf>
    <xf numFmtId="168" fontId="13" fillId="0" borderId="0" xfId="94" applyNumberFormat="1" applyFont="1" applyFill="1" applyBorder="1" applyAlignment="1" applyProtection="1">
      <alignment vertical="center"/>
    </xf>
    <xf numFmtId="164" fontId="13" fillId="0" borderId="20" xfId="94" applyNumberFormat="1" applyFont="1" applyFill="1" applyBorder="1" applyAlignment="1" applyProtection="1">
      <alignment vertical="center"/>
    </xf>
    <xf numFmtId="165" fontId="13" fillId="0" borderId="16" xfId="94" applyNumberFormat="1" applyFont="1" applyFill="1" applyBorder="1" applyAlignment="1" applyProtection="1">
      <alignment horizontal="center" vertical="center"/>
    </xf>
    <xf numFmtId="165" fontId="13" fillId="28" borderId="16" xfId="94" applyNumberFormat="1" applyFont="1" applyFill="1" applyBorder="1" applyAlignment="1" applyProtection="1">
      <alignment horizontal="center" vertical="center"/>
      <protection locked="0"/>
    </xf>
    <xf numFmtId="165" fontId="13" fillId="25" borderId="17" xfId="94" applyNumberFormat="1" applyFont="1" applyFill="1" applyBorder="1" applyAlignment="1" applyProtection="1">
      <alignment horizontal="center" vertical="center"/>
      <protection locked="0"/>
    </xf>
    <xf numFmtId="168" fontId="13" fillId="0" borderId="28" xfId="94" applyFont="1" applyBorder="1" applyAlignment="1" applyProtection="1">
      <alignment vertical="center"/>
    </xf>
    <xf numFmtId="165" fontId="13" fillId="25" borderId="27" xfId="94" applyNumberFormat="1" applyFont="1" applyFill="1" applyBorder="1" applyAlignment="1" applyProtection="1">
      <alignment vertical="center"/>
      <protection locked="0"/>
    </xf>
    <xf numFmtId="165" fontId="13" fillId="28" borderId="29" xfId="94" applyNumberFormat="1" applyFont="1" applyFill="1" applyBorder="1" applyAlignment="1" applyProtection="1">
      <alignment horizontal="center" vertical="center"/>
      <protection locked="0"/>
    </xf>
    <xf numFmtId="171" fontId="13" fillId="25" borderId="17" xfId="94" applyNumberFormat="1" applyFont="1" applyFill="1" applyBorder="1" applyAlignment="1" applyProtection="1">
      <alignment horizontal="center" vertical="center"/>
      <protection locked="0"/>
    </xf>
    <xf numFmtId="168" fontId="13" fillId="0" borderId="30" xfId="94" applyFont="1" applyBorder="1" applyAlignment="1" applyProtection="1">
      <alignment vertical="center"/>
    </xf>
    <xf numFmtId="165" fontId="13" fillId="25" borderId="31" xfId="94" applyNumberFormat="1" applyFont="1" applyFill="1" applyBorder="1" applyAlignment="1" applyProtection="1">
      <alignment vertical="center"/>
      <protection locked="0"/>
    </xf>
    <xf numFmtId="165" fontId="13" fillId="0" borderId="31" xfId="94" applyNumberFormat="1" applyFont="1" applyFill="1" applyBorder="1" applyAlignment="1" applyProtection="1">
      <alignment horizontal="center" vertical="center"/>
    </xf>
    <xf numFmtId="168" fontId="13" fillId="25" borderId="19" xfId="94" applyFont="1" applyFill="1" applyBorder="1" applyAlignment="1" applyProtection="1">
      <alignment vertical="center"/>
      <protection locked="0"/>
    </xf>
    <xf numFmtId="168" fontId="13" fillId="25" borderId="19" xfId="94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168" fontId="13" fillId="27" borderId="23" xfId="94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</xf>
    <xf numFmtId="0" fontId="0" fillId="28" borderId="32" xfId="0" applyFill="1" applyBorder="1" applyProtection="1"/>
    <xf numFmtId="49" fontId="13" fillId="25" borderId="32" xfId="0" applyNumberFormat="1" applyFont="1" applyFill="1" applyBorder="1" applyAlignment="1" applyProtection="1"/>
    <xf numFmtId="0" fontId="0" fillId="0" borderId="32" xfId="0" applyBorder="1" applyProtection="1"/>
    <xf numFmtId="168" fontId="27" fillId="0" borderId="33" xfId="94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horizontal="center" vertical="center"/>
    </xf>
    <xf numFmtId="1" fontId="27" fillId="0" borderId="33" xfId="94" applyNumberFormat="1" applyFont="1" applyFill="1" applyBorder="1" applyAlignment="1" applyProtection="1">
      <alignment horizontal="center"/>
    </xf>
    <xf numFmtId="167" fontId="27" fillId="0" borderId="33" xfId="94" applyNumberFormat="1" applyFont="1" applyFill="1" applyBorder="1" applyAlignment="1" applyProtection="1">
      <alignment vertical="center"/>
    </xf>
    <xf numFmtId="168" fontId="27" fillId="0" borderId="33" xfId="94" applyNumberFormat="1" applyFont="1" applyFill="1" applyBorder="1" applyAlignment="1" applyProtection="1">
      <alignment vertical="center"/>
    </xf>
    <xf numFmtId="2" fontId="45" fillId="0" borderId="0" xfId="94" applyNumberFormat="1" applyFont="1" applyAlignment="1">
      <alignment horizontal="center" vertical="center"/>
    </xf>
    <xf numFmtId="2" fontId="45" fillId="26" borderId="0" xfId="94" applyNumberFormat="1" applyFont="1" applyFill="1" applyBorder="1" applyAlignment="1">
      <alignment horizontal="center" vertical="center"/>
    </xf>
    <xf numFmtId="168" fontId="13" fillId="0" borderId="0" xfId="94" applyFont="1" applyFill="1" applyAlignment="1" applyProtection="1">
      <alignment vertical="center"/>
      <protection hidden="1"/>
    </xf>
    <xf numFmtId="166" fontId="13" fillId="25" borderId="14" xfId="94" applyNumberFormat="1" applyFont="1" applyFill="1" applyBorder="1" applyAlignment="1" applyProtection="1">
      <alignment vertical="center"/>
      <protection locked="0"/>
    </xf>
    <xf numFmtId="169" fontId="13" fillId="25" borderId="14" xfId="94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/>
    <xf numFmtId="0" fontId="27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>
      <alignment horizontal="left"/>
    </xf>
    <xf numFmtId="0" fontId="13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/>
    <xf numFmtId="49" fontId="13" fillId="25" borderId="34" xfId="0" applyNumberFormat="1" applyFont="1" applyFill="1" applyBorder="1" applyAlignment="1" applyProtection="1">
      <protection locked="0"/>
    </xf>
    <xf numFmtId="49" fontId="13" fillId="25" borderId="34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49" fontId="46" fillId="25" borderId="34" xfId="84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right"/>
    </xf>
    <xf numFmtId="1" fontId="33" fillId="0" borderId="0" xfId="94" applyNumberFormat="1" applyFont="1" applyBorder="1" applyAlignment="1" applyProtection="1">
      <alignment horizontal="right"/>
      <protection hidden="1"/>
    </xf>
    <xf numFmtId="0" fontId="0" fillId="0" borderId="0" xfId="0" quotePrefix="1" applyFill="1"/>
    <xf numFmtId="175" fontId="13" fillId="25" borderId="15" xfId="94" applyNumberFormat="1" applyFont="1" applyFill="1" applyBorder="1" applyAlignment="1" applyProtection="1">
      <alignment vertical="center"/>
      <protection locked="0"/>
    </xf>
    <xf numFmtId="175" fontId="13" fillId="25" borderId="16" xfId="94" applyNumberFormat="1" applyFont="1" applyFill="1" applyBorder="1" applyAlignment="1" applyProtection="1">
      <alignment vertical="center"/>
      <protection locked="0"/>
    </xf>
    <xf numFmtId="175" fontId="13" fillId="25" borderId="27" xfId="94" applyNumberFormat="1" applyFont="1" applyFill="1" applyBorder="1" applyAlignment="1" applyProtection="1">
      <alignment vertical="center"/>
      <protection locked="0"/>
    </xf>
    <xf numFmtId="175" fontId="13" fillId="25" borderId="31" xfId="94" applyNumberFormat="1" applyFont="1" applyFill="1" applyBorder="1" applyAlignment="1" applyProtection="1">
      <alignment vertical="center"/>
      <protection locked="0"/>
    </xf>
    <xf numFmtId="175" fontId="13" fillId="25" borderId="14" xfId="94" applyNumberFormat="1" applyFont="1" applyFill="1" applyBorder="1" applyAlignment="1" applyProtection="1">
      <alignment vertical="center"/>
      <protection locked="0"/>
    </xf>
    <xf numFmtId="175" fontId="13" fillId="25" borderId="28" xfId="94" applyNumberFormat="1" applyFont="1" applyFill="1" applyBorder="1" applyAlignment="1" applyProtection="1">
      <alignment vertical="center"/>
      <protection locked="0"/>
    </xf>
    <xf numFmtId="164" fontId="13" fillId="25" borderId="16" xfId="94" applyNumberFormat="1" applyFont="1" applyFill="1" applyBorder="1" applyAlignment="1" applyProtection="1">
      <alignment vertical="center"/>
      <protection locked="0"/>
    </xf>
    <xf numFmtId="164" fontId="13" fillId="25" borderId="21" xfId="94" applyNumberFormat="1" applyFont="1" applyFill="1" applyBorder="1" applyAlignment="1" applyProtection="1">
      <protection locked="0"/>
    </xf>
    <xf numFmtId="164" fontId="13" fillId="25" borderId="16" xfId="94" applyNumberFormat="1" applyFont="1" applyFill="1" applyBorder="1" applyAlignment="1" applyProtection="1">
      <protection locked="0"/>
    </xf>
    <xf numFmtId="164" fontId="13" fillId="25" borderId="27" xfId="94" applyNumberFormat="1" applyFont="1" applyFill="1" applyBorder="1" applyAlignment="1" applyProtection="1">
      <alignment vertical="center"/>
      <protection locked="0"/>
    </xf>
    <xf numFmtId="164" fontId="13" fillId="25" borderId="31" xfId="94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13" fillId="0" borderId="0" xfId="0" applyFont="1" applyFill="1"/>
    <xf numFmtId="0" fontId="0" fillId="0" borderId="0" xfId="0" applyFill="1" applyProtection="1">
      <protection locked="0"/>
    </xf>
    <xf numFmtId="164" fontId="13" fillId="0" borderId="0" xfId="94" applyNumberFormat="1" applyFont="1" applyFill="1" applyBorder="1" applyAlignment="1" applyProtection="1">
      <alignment horizontal="left" vertical="center"/>
      <protection hidden="1"/>
    </xf>
    <xf numFmtId="0" fontId="27" fillId="0" borderId="0" xfId="0" applyNumberFormat="1" applyFont="1" applyFill="1" applyBorder="1" applyAlignment="1" applyProtection="1">
      <alignment horizontal="right" indent="1"/>
    </xf>
    <xf numFmtId="0" fontId="13" fillId="0" borderId="14" xfId="94" applyNumberFormat="1" applyFont="1" applyBorder="1" applyAlignment="1" applyProtection="1">
      <alignment horizontal="center" vertical="center"/>
    </xf>
    <xf numFmtId="0" fontId="13" fillId="0" borderId="28" xfId="94" applyNumberFormat="1" applyFont="1" applyBorder="1" applyAlignment="1" applyProtection="1">
      <alignment horizontal="center" vertical="center"/>
    </xf>
    <xf numFmtId="0" fontId="13" fillId="0" borderId="35" xfId="94" applyNumberFormat="1" applyFont="1" applyBorder="1" applyAlignment="1" applyProtection="1">
      <alignment horizontal="center" vertical="center"/>
    </xf>
    <xf numFmtId="0" fontId="13" fillId="0" borderId="14" xfId="94" applyNumberFormat="1" applyFont="1" applyFill="1" applyBorder="1" applyAlignment="1" applyProtection="1">
      <alignment horizontal="center" vertical="center"/>
    </xf>
    <xf numFmtId="167" fontId="13" fillId="26" borderId="21" xfId="94" applyNumberFormat="1" applyFont="1" applyFill="1" applyBorder="1" applyAlignment="1">
      <alignment horizontal="center" vertical="center"/>
    </xf>
    <xf numFmtId="2" fontId="45" fillId="26" borderId="23" xfId="94" applyNumberFormat="1" applyFont="1" applyFill="1" applyBorder="1" applyAlignment="1">
      <alignment horizontal="center" vertical="center"/>
    </xf>
    <xf numFmtId="168" fontId="27" fillId="0" borderId="21" xfId="94" applyFont="1" applyBorder="1" applyAlignment="1">
      <alignment horizontal="center"/>
    </xf>
    <xf numFmtId="2" fontId="27" fillId="26" borderId="23" xfId="94" applyNumberFormat="1" applyFont="1" applyFill="1" applyBorder="1" applyAlignment="1">
      <alignment horizontal="center" vertical="center"/>
    </xf>
    <xf numFmtId="2" fontId="13" fillId="0" borderId="21" xfId="94" applyNumberFormat="1" applyFont="1" applyBorder="1" applyAlignment="1">
      <alignment horizontal="center"/>
    </xf>
    <xf numFmtId="2" fontId="13" fillId="0" borderId="23" xfId="94" applyNumberFormat="1" applyFont="1" applyBorder="1" applyAlignment="1">
      <alignment horizontal="center"/>
    </xf>
    <xf numFmtId="2" fontId="13" fillId="0" borderId="25" xfId="94" applyNumberFormat="1" applyFont="1" applyBorder="1" applyAlignment="1">
      <alignment horizontal="center"/>
    </xf>
    <xf numFmtId="2" fontId="13" fillId="0" borderId="27" xfId="94" applyNumberFormat="1" applyFont="1" applyBorder="1" applyAlignment="1">
      <alignment horizontal="center"/>
    </xf>
    <xf numFmtId="168" fontId="13" fillId="25" borderId="25" xfId="94" applyFont="1" applyFill="1" applyBorder="1" applyAlignment="1">
      <alignment vertical="center"/>
    </xf>
    <xf numFmtId="167" fontId="13" fillId="27" borderId="25" xfId="94" applyNumberFormat="1" applyFont="1" applyFill="1" applyBorder="1" applyAlignment="1">
      <alignment horizontal="center" vertical="center"/>
    </xf>
    <xf numFmtId="167" fontId="13" fillId="26" borderId="25" xfId="94" applyNumberFormat="1" applyFont="1" applyFill="1" applyBorder="1" applyAlignment="1">
      <alignment horizontal="center" vertical="center"/>
    </xf>
    <xf numFmtId="168" fontId="45" fillId="25" borderId="0" xfId="94" applyFont="1" applyFill="1" applyAlignment="1">
      <alignment horizontal="centerContinuous" vertical="center"/>
    </xf>
    <xf numFmtId="0" fontId="0" fillId="0" borderId="0" xfId="0" applyProtection="1"/>
    <xf numFmtId="0" fontId="25" fillId="0" borderId="0" xfId="0" applyFont="1" applyAlignment="1" applyProtection="1">
      <alignment horizontal="left"/>
    </xf>
    <xf numFmtId="0" fontId="54" fillId="0" borderId="0" xfId="0" applyFont="1" applyProtection="1"/>
    <xf numFmtId="0" fontId="28" fillId="0" borderId="0" xfId="0" applyFont="1" applyProtection="1"/>
    <xf numFmtId="0" fontId="32" fillId="0" borderId="0" xfId="0" applyFont="1" applyProtection="1"/>
    <xf numFmtId="173" fontId="13" fillId="25" borderId="34" xfId="0" applyNumberFormat="1" applyFont="1" applyFill="1" applyBorder="1" applyAlignment="1" applyProtection="1">
      <alignment horizontal="left"/>
      <protection locked="0"/>
    </xf>
    <xf numFmtId="168" fontId="36" fillId="26" borderId="0" xfId="94" applyFont="1" applyFill="1" applyBorder="1" applyAlignment="1" applyProtection="1">
      <alignment vertical="center"/>
    </xf>
    <xf numFmtId="0" fontId="55" fillId="0" borderId="0" xfId="0" applyFont="1" applyProtection="1"/>
    <xf numFmtId="168" fontId="13" fillId="0" borderId="0" xfId="94" applyFont="1" applyAlignment="1" applyProtection="1">
      <alignment horizontal="left"/>
    </xf>
    <xf numFmtId="168" fontId="13" fillId="0" borderId="0" xfId="94" applyFont="1" applyAlignment="1" applyProtection="1"/>
    <xf numFmtId="1" fontId="55" fillId="0" borderId="0" xfId="94" applyNumberFormat="1" applyFont="1" applyFill="1" applyBorder="1" applyAlignment="1" applyProtection="1">
      <alignment horizontal="center" vertical="center"/>
    </xf>
    <xf numFmtId="1" fontId="55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vertical="center"/>
    </xf>
    <xf numFmtId="1" fontId="55" fillId="0" borderId="0" xfId="94" applyNumberFormat="1" applyFont="1" applyFill="1" applyBorder="1" applyAlignment="1" applyProtection="1">
      <alignment vertical="center"/>
    </xf>
    <xf numFmtId="1" fontId="13" fillId="0" borderId="0" xfId="94" applyNumberFormat="1" applyFont="1" applyFill="1" applyBorder="1" applyAlignment="1" applyProtection="1">
      <alignment horizontal="center" vertical="center"/>
    </xf>
    <xf numFmtId="1" fontId="49" fillId="0" borderId="0" xfId="94" applyNumberFormat="1" applyFont="1" applyFill="1" applyBorder="1" applyAlignment="1" applyProtection="1">
      <alignment horizontal="center" vertical="center"/>
    </xf>
    <xf numFmtId="168" fontId="55" fillId="0" borderId="0" xfId="94" applyFont="1"/>
    <xf numFmtId="168" fontId="55" fillId="0" borderId="0" xfId="94" applyFont="1" applyAlignment="1">
      <alignment horizontal="left"/>
    </xf>
    <xf numFmtId="0" fontId="27" fillId="0" borderId="0" xfId="0" applyFont="1" applyProtection="1"/>
    <xf numFmtId="0" fontId="0" fillId="0" borderId="0" xfId="0" applyFill="1" applyBorder="1"/>
    <xf numFmtId="0" fontId="52" fillId="0" borderId="0" xfId="0" applyFont="1" applyAlignment="1" applyProtection="1">
      <alignment horizontal="left"/>
    </xf>
    <xf numFmtId="0" fontId="57" fillId="0" borderId="0" xfId="0" applyFont="1" applyProtection="1"/>
    <xf numFmtId="0" fontId="13" fillId="0" borderId="0" xfId="0" applyNumberFormat="1" applyFont="1" applyBorder="1" applyAlignment="1" applyProtection="1">
      <alignment horizontal="right"/>
    </xf>
    <xf numFmtId="168" fontId="13" fillId="0" borderId="0" xfId="94" applyFont="1" applyAlignment="1" applyProtection="1">
      <alignment vertical="center"/>
    </xf>
    <xf numFmtId="1" fontId="13" fillId="0" borderId="0" xfId="94" applyNumberFormat="1" applyFont="1" applyAlignment="1" applyProtection="1">
      <alignment vertical="center"/>
    </xf>
    <xf numFmtId="168" fontId="13" fillId="0" borderId="0" xfId="94" applyNumberFormat="1" applyFont="1" applyAlignment="1" applyProtection="1">
      <alignment vertical="center"/>
    </xf>
    <xf numFmtId="168" fontId="35" fillId="0" borderId="0" xfId="94" applyFont="1" applyAlignment="1" applyProtection="1">
      <alignment vertical="center"/>
    </xf>
    <xf numFmtId="168" fontId="48" fillId="0" borderId="0" xfId="94" applyFont="1" applyAlignment="1" applyProtection="1">
      <alignment vertical="center"/>
    </xf>
    <xf numFmtId="164" fontId="25" fillId="0" borderId="0" xfId="94" applyNumberFormat="1" applyFont="1" applyBorder="1" applyAlignment="1" applyProtection="1">
      <alignment vertical="center"/>
    </xf>
    <xf numFmtId="168" fontId="13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right" vertical="center"/>
    </xf>
    <xf numFmtId="168" fontId="36" fillId="26" borderId="0" xfId="94" applyFont="1" applyFill="1" applyAlignment="1" applyProtection="1">
      <alignment vertical="center"/>
    </xf>
    <xf numFmtId="168" fontId="13" fillId="0" borderId="0" xfId="94" applyFont="1" applyProtection="1"/>
    <xf numFmtId="1" fontId="33" fillId="0" borderId="0" xfId="94" applyNumberFormat="1" applyFont="1" applyBorder="1" applyAlignment="1" applyProtection="1"/>
    <xf numFmtId="168" fontId="35" fillId="0" borderId="0" xfId="94" applyFont="1" applyBorder="1" applyAlignment="1" applyProtection="1">
      <alignment vertical="center"/>
    </xf>
    <xf numFmtId="164" fontId="25" fillId="0" borderId="18" xfId="94" applyNumberFormat="1" applyFont="1" applyBorder="1" applyAlignment="1" applyProtection="1">
      <alignment vertical="center"/>
    </xf>
    <xf numFmtId="168" fontId="13" fillId="0" borderId="18" xfId="94" applyFont="1" applyBorder="1" applyAlignment="1" applyProtection="1">
      <alignment vertical="center"/>
    </xf>
    <xf numFmtId="168" fontId="25" fillId="0" borderId="18" xfId="94" applyFont="1" applyBorder="1" applyAlignment="1" applyProtection="1">
      <alignment vertical="center"/>
    </xf>
    <xf numFmtId="168" fontId="30" fillId="0" borderId="18" xfId="94" applyFont="1" applyBorder="1" applyAlignment="1" applyProtection="1">
      <alignment vertical="center"/>
    </xf>
    <xf numFmtId="168" fontId="35" fillId="0" borderId="0" xfId="94" applyFont="1" applyBorder="1" applyAlignment="1" applyProtection="1">
      <alignment horizontal="centerContinuous" vertical="center"/>
    </xf>
    <xf numFmtId="168" fontId="25" fillId="0" borderId="0" xfId="94" applyFont="1" applyBorder="1" applyAlignment="1" applyProtection="1">
      <alignment vertical="center"/>
    </xf>
    <xf numFmtId="168" fontId="30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centerContinuous" vertical="center"/>
    </xf>
    <xf numFmtId="168" fontId="13" fillId="0" borderId="0" xfId="94" applyFont="1" applyAlignment="1" applyProtection="1">
      <alignment horizontal="right" vertical="center" indent="1"/>
    </xf>
    <xf numFmtId="0" fontId="55" fillId="26" borderId="0" xfId="94" applyNumberFormat="1" applyFont="1" applyFill="1" applyAlignment="1" applyProtection="1">
      <alignment vertical="center"/>
    </xf>
    <xf numFmtId="168" fontId="55" fillId="26" borderId="0" xfId="94" applyFont="1" applyFill="1" applyAlignment="1" applyProtection="1">
      <alignment vertical="center"/>
    </xf>
    <xf numFmtId="168" fontId="35" fillId="0" borderId="0" xfId="94" applyFont="1" applyAlignment="1" applyProtection="1">
      <alignment horizontal="right" vertical="center"/>
    </xf>
    <xf numFmtId="168" fontId="13" fillId="0" borderId="0" xfId="94" applyFont="1" applyAlignment="1" applyProtection="1">
      <alignment horizontal="left" vertical="center"/>
    </xf>
    <xf numFmtId="1" fontId="55" fillId="0" borderId="0" xfId="94" applyNumberFormat="1" applyFont="1" applyAlignment="1" applyProtection="1">
      <alignment horizontal="center" vertical="center"/>
    </xf>
    <xf numFmtId="168" fontId="32" fillId="0" borderId="0" xfId="94" applyFont="1" applyAlignment="1" applyProtection="1">
      <alignment vertical="center"/>
    </xf>
    <xf numFmtId="0" fontId="51" fillId="0" borderId="0" xfId="0" applyFont="1" applyProtection="1"/>
    <xf numFmtId="164" fontId="28" fillId="0" borderId="0" xfId="94" applyNumberFormat="1" applyFont="1" applyAlignment="1" applyProtection="1">
      <alignment horizontal="left" vertical="center"/>
    </xf>
    <xf numFmtId="168" fontId="28" fillId="0" borderId="0" xfId="94" applyFont="1" applyAlignment="1" applyProtection="1">
      <alignment vertical="center"/>
    </xf>
    <xf numFmtId="168" fontId="24" fillId="0" borderId="0" xfId="94" applyFont="1" applyAlignment="1" applyProtection="1">
      <alignment vertical="center"/>
    </xf>
    <xf numFmtId="168" fontId="36" fillId="0" borderId="0" xfId="94" applyFont="1" applyBorder="1" applyAlignment="1" applyProtection="1">
      <alignment vertical="center"/>
    </xf>
    <xf numFmtId="168" fontId="55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vertical="center"/>
    </xf>
    <xf numFmtId="1" fontId="36" fillId="0" borderId="0" xfId="94" applyNumberFormat="1" applyFont="1" applyAlignment="1" applyProtection="1">
      <alignment vertical="center"/>
    </xf>
    <xf numFmtId="168" fontId="36" fillId="0" borderId="0" xfId="94" applyNumberFormat="1" applyFont="1" applyAlignment="1" applyProtection="1">
      <alignment vertical="center"/>
    </xf>
    <xf numFmtId="1" fontId="35" fillId="0" borderId="0" xfId="94" applyNumberFormat="1" applyFont="1" applyAlignment="1" applyProtection="1">
      <alignment vertical="center"/>
    </xf>
    <xf numFmtId="168" fontId="27" fillId="0" borderId="0" xfId="94" applyFont="1" applyAlignment="1" applyProtection="1">
      <alignment vertical="center"/>
    </xf>
    <xf numFmtId="168" fontId="36" fillId="0" borderId="0" xfId="94" applyFont="1" applyAlignment="1" applyProtection="1">
      <alignment vertical="center"/>
    </xf>
    <xf numFmtId="168" fontId="36" fillId="0" borderId="0" xfId="94" applyFont="1" applyProtection="1"/>
    <xf numFmtId="1" fontId="13" fillId="0" borderId="0" xfId="94" applyNumberFormat="1" applyFont="1" applyBorder="1" applyAlignment="1" applyProtection="1">
      <alignment horizontal="right" vertical="center"/>
    </xf>
    <xf numFmtId="168" fontId="36" fillId="0" borderId="0" xfId="94" applyFont="1" applyAlignment="1" applyProtection="1">
      <alignment horizontal="right" vertical="center"/>
    </xf>
    <xf numFmtId="1" fontId="13" fillId="0" borderId="0" xfId="94" applyNumberFormat="1" applyFont="1" applyBorder="1" applyAlignment="1" applyProtection="1">
      <alignment vertical="center"/>
    </xf>
    <xf numFmtId="1" fontId="36" fillId="0" borderId="0" xfId="94" applyNumberFormat="1" applyFont="1" applyAlignment="1" applyProtection="1">
      <alignment horizontal="right" vertical="center"/>
    </xf>
    <xf numFmtId="168" fontId="13" fillId="0" borderId="0" xfId="94" applyFont="1" applyFill="1" applyBorder="1" applyAlignment="1" applyProtection="1">
      <alignment vertical="center"/>
    </xf>
    <xf numFmtId="164" fontId="27" fillId="0" borderId="19" xfId="94" applyNumberFormat="1" applyFont="1" applyBorder="1" applyAlignment="1" applyProtection="1">
      <alignment horizontal="left" vertical="center"/>
    </xf>
    <xf numFmtId="168" fontId="13" fillId="0" borderId="19" xfId="94" applyFont="1" applyBorder="1" applyAlignment="1" applyProtection="1">
      <alignment vertical="center"/>
    </xf>
    <xf numFmtId="168" fontId="56" fillId="0" borderId="0" xfId="94" applyFont="1" applyFill="1" applyBorder="1" applyAlignment="1" applyProtection="1">
      <alignment vertical="center"/>
    </xf>
    <xf numFmtId="168" fontId="55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right" vertical="center"/>
    </xf>
    <xf numFmtId="1" fontId="55" fillId="26" borderId="0" xfId="94" applyNumberFormat="1" applyFont="1" applyFill="1" applyBorder="1" applyAlignment="1" applyProtection="1">
      <alignment vertical="center"/>
    </xf>
    <xf numFmtId="168" fontId="55" fillId="0" borderId="0" xfId="94" applyFont="1" applyFill="1" applyBorder="1" applyAlignment="1" applyProtection="1">
      <alignment horizontal="center"/>
    </xf>
    <xf numFmtId="168" fontId="13" fillId="0" borderId="0" xfId="94" applyFont="1" applyFill="1" applyBorder="1" applyAlignment="1" applyProtection="1">
      <alignment horizontal="center"/>
    </xf>
    <xf numFmtId="1" fontId="13" fillId="0" borderId="0" xfId="94" applyNumberFormat="1" applyFont="1" applyFill="1" applyBorder="1" applyAlignment="1" applyProtection="1">
      <alignment horizontal="center"/>
    </xf>
    <xf numFmtId="168" fontId="13" fillId="0" borderId="20" xfId="94" applyFont="1" applyFill="1" applyBorder="1" applyAlignment="1" applyProtection="1">
      <alignment vertical="center"/>
    </xf>
    <xf numFmtId="168" fontId="27" fillId="0" borderId="22" xfId="94" applyFont="1" applyBorder="1" applyAlignment="1" applyProtection="1">
      <alignment vertical="center"/>
    </xf>
    <xf numFmtId="168" fontId="27" fillId="0" borderId="36" xfId="94" applyFont="1" applyBorder="1" applyAlignment="1" applyProtection="1">
      <alignment vertical="center"/>
    </xf>
    <xf numFmtId="168" fontId="27" fillId="0" borderId="37" xfId="94" applyFont="1" applyBorder="1" applyAlignment="1" applyProtection="1">
      <alignment vertical="center"/>
    </xf>
    <xf numFmtId="168" fontId="27" fillId="0" borderId="0" xfId="94" applyFont="1" applyBorder="1" applyAlignment="1" applyProtection="1">
      <alignment vertical="center"/>
    </xf>
    <xf numFmtId="164" fontId="27" fillId="0" borderId="21" xfId="94" applyNumberFormat="1" applyFont="1" applyBorder="1" applyAlignment="1" applyProtection="1">
      <alignment horizontal="left" vertical="center"/>
    </xf>
    <xf numFmtId="164" fontId="27" fillId="0" borderId="22" xfId="94" applyNumberFormat="1" applyFont="1" applyBorder="1" applyAlignment="1" applyProtection="1">
      <alignment horizontal="centerContinuous" vertical="center"/>
    </xf>
    <xf numFmtId="168" fontId="31" fillId="0" borderId="37" xfId="94" applyFont="1" applyBorder="1" applyAlignment="1" applyProtection="1">
      <alignment horizontal="centerContinuous" vertical="center"/>
    </xf>
    <xf numFmtId="168" fontId="13" fillId="0" borderId="37" xfId="94" applyFont="1" applyBorder="1" applyAlignment="1" applyProtection="1">
      <alignment horizontal="centerContinuous" vertical="center"/>
    </xf>
    <xf numFmtId="168" fontId="37" fillId="0" borderId="0" xfId="94" applyFont="1" applyProtection="1"/>
    <xf numFmtId="168" fontId="13" fillId="0" borderId="0" xfId="94" applyFont="1" applyAlignment="1" applyProtection="1">
      <alignment horizontal="center"/>
    </xf>
    <xf numFmtId="164" fontId="27" fillId="0" borderId="20" xfId="94" applyNumberFormat="1" applyFont="1" applyFill="1" applyBorder="1" applyAlignment="1" applyProtection="1">
      <alignment horizontal="left" vertical="center"/>
    </xf>
    <xf numFmtId="168" fontId="13" fillId="0" borderId="24" xfId="94" applyFont="1" applyBorder="1" applyAlignment="1" applyProtection="1">
      <alignment vertical="center"/>
    </xf>
    <xf numFmtId="164" fontId="27" fillId="0" borderId="0" xfId="94" applyNumberFormat="1" applyFont="1" applyBorder="1" applyAlignment="1" applyProtection="1">
      <alignment horizontal="left" vertical="center"/>
    </xf>
    <xf numFmtId="168" fontId="27" fillId="0" borderId="20" xfId="94" applyFont="1" applyBorder="1" applyAlignment="1" applyProtection="1">
      <alignment vertical="center"/>
    </xf>
    <xf numFmtId="168" fontId="27" fillId="0" borderId="24" xfId="94" applyFont="1" applyBorder="1" applyAlignment="1" applyProtection="1">
      <alignment horizontal="centerContinuous" vertical="center"/>
    </xf>
    <xf numFmtId="164" fontId="27" fillId="0" borderId="23" xfId="94" applyNumberFormat="1" applyFont="1" applyBorder="1" applyAlignment="1" applyProtection="1">
      <alignment horizontal="centerContinuous" vertical="center"/>
    </xf>
    <xf numFmtId="164" fontId="27" fillId="0" borderId="23" xfId="94" applyNumberFormat="1" applyFont="1" applyBorder="1" applyAlignment="1" applyProtection="1">
      <alignment horizontal="center" vertical="center"/>
    </xf>
    <xf numFmtId="164" fontId="37" fillId="0" borderId="26" xfId="94" applyNumberFormat="1" applyFont="1" applyBorder="1" applyAlignment="1" applyProtection="1">
      <alignment horizontal="centerContinuous" vertical="center"/>
    </xf>
    <xf numFmtId="168" fontId="44" fillId="0" borderId="38" xfId="94" applyFont="1" applyBorder="1" applyAlignment="1" applyProtection="1">
      <alignment horizontal="centerContinuous" vertical="center"/>
    </xf>
    <xf numFmtId="164" fontId="27" fillId="0" borderId="26" xfId="94" applyNumberFormat="1" applyFont="1" applyBorder="1" applyAlignment="1" applyProtection="1">
      <alignment horizontal="centerContinuous" vertical="center"/>
    </xf>
    <xf numFmtId="168" fontId="13" fillId="0" borderId="38" xfId="94" applyFont="1" applyBorder="1" applyAlignment="1" applyProtection="1">
      <alignment horizontal="centerContinuous" vertical="center"/>
    </xf>
    <xf numFmtId="168" fontId="13" fillId="0" borderId="26" xfId="94" applyFont="1" applyBorder="1" applyAlignment="1" applyProtection="1">
      <alignment vertical="center"/>
    </xf>
    <xf numFmtId="168" fontId="13" fillId="0" borderId="38" xfId="94" applyFont="1" applyBorder="1" applyAlignment="1" applyProtection="1">
      <alignment vertical="center"/>
    </xf>
    <xf numFmtId="168" fontId="13" fillId="0" borderId="0" xfId="94" applyFont="1" applyFill="1" applyBorder="1" applyAlignment="1" applyProtection="1">
      <alignment horizontal="center" vertical="center"/>
    </xf>
    <xf numFmtId="168" fontId="27" fillId="0" borderId="0" xfId="94" applyFont="1" applyFill="1" applyBorder="1" applyAlignment="1" applyProtection="1">
      <alignment vertical="center"/>
    </xf>
    <xf numFmtId="168" fontId="36" fillId="0" borderId="0" xfId="94" applyFont="1" applyAlignment="1" applyProtection="1">
      <alignment horizontal="left"/>
    </xf>
    <xf numFmtId="168" fontId="27" fillId="0" borderId="24" xfId="94" applyFont="1" applyBorder="1" applyAlignment="1" applyProtection="1">
      <alignment vertical="center"/>
    </xf>
    <xf numFmtId="164" fontId="27" fillId="0" borderId="20" xfId="94" applyNumberFormat="1" applyFont="1" applyBorder="1" applyAlignment="1" applyProtection="1">
      <alignment horizontal="centerContinuous" vertical="center"/>
    </xf>
    <xf numFmtId="164" fontId="27" fillId="0" borderId="21" xfId="94" applyNumberFormat="1" applyFont="1" applyBorder="1" applyAlignment="1" applyProtection="1">
      <alignment horizontal="center" vertical="center"/>
    </xf>
    <xf numFmtId="164" fontId="27" fillId="0" borderId="0" xfId="94" applyNumberFormat="1" applyFont="1" applyFill="1" applyBorder="1" applyAlignment="1" applyProtection="1">
      <alignment horizontal="center" vertical="center"/>
    </xf>
    <xf numFmtId="168" fontId="55" fillId="0" borderId="0" xfId="94" applyFont="1" applyFill="1" applyBorder="1" applyAlignment="1" applyProtection="1">
      <alignment horizontal="center" vertical="center"/>
    </xf>
    <xf numFmtId="1" fontId="27" fillId="0" borderId="0" xfId="94" applyNumberFormat="1" applyFont="1" applyFill="1" applyBorder="1" applyAlignment="1" applyProtection="1">
      <alignment horizontal="center" vertical="center"/>
    </xf>
    <xf numFmtId="168" fontId="27" fillId="0" borderId="26" xfId="94" applyFont="1" applyBorder="1" applyAlignment="1" applyProtection="1">
      <alignment vertical="center"/>
    </xf>
    <xf numFmtId="168" fontId="27" fillId="0" borderId="19" xfId="94" applyFont="1" applyBorder="1" applyAlignment="1" applyProtection="1">
      <alignment vertical="center"/>
    </xf>
    <xf numFmtId="168" fontId="27" fillId="0" borderId="38" xfId="94" applyFont="1" applyBorder="1" applyAlignment="1" applyProtection="1">
      <alignment vertical="center"/>
    </xf>
    <xf numFmtId="168" fontId="27" fillId="0" borderId="25" xfId="94" applyFont="1" applyBorder="1" applyAlignment="1" applyProtection="1">
      <alignment horizontal="center" vertical="center"/>
    </xf>
    <xf numFmtId="164" fontId="27" fillId="0" borderId="25" xfId="94" applyNumberFormat="1" applyFont="1" applyBorder="1" applyAlignment="1" applyProtection="1">
      <alignment horizontal="center" vertical="center"/>
    </xf>
    <xf numFmtId="1" fontId="56" fillId="0" borderId="0" xfId="94" applyNumberFormat="1" applyFont="1" applyFill="1" applyBorder="1" applyAlignment="1" applyProtection="1">
      <alignment vertical="center"/>
    </xf>
    <xf numFmtId="1" fontId="56" fillId="0" borderId="0" xfId="94" applyNumberFormat="1" applyFont="1" applyFill="1" applyBorder="1" applyAlignment="1" applyProtection="1">
      <alignment horizontal="center" vertical="center"/>
    </xf>
    <xf numFmtId="168" fontId="27" fillId="0" borderId="0" xfId="94" applyNumberFormat="1" applyFont="1" applyFill="1" applyBorder="1" applyAlignment="1" applyProtection="1">
      <alignment horizontal="right" vertical="center"/>
    </xf>
    <xf numFmtId="168" fontId="27" fillId="0" borderId="39" xfId="94" applyFont="1" applyBorder="1" applyAlignment="1" applyProtection="1">
      <alignment vertical="center"/>
    </xf>
    <xf numFmtId="168" fontId="27" fillId="0" borderId="33" xfId="94" applyFont="1" applyBorder="1" applyAlignment="1" applyProtection="1">
      <alignment vertical="center"/>
    </xf>
    <xf numFmtId="168" fontId="27" fillId="0" borderId="33" xfId="94" applyFont="1" applyBorder="1" applyAlignment="1" applyProtection="1">
      <alignment horizontal="center" vertical="center"/>
    </xf>
    <xf numFmtId="164" fontId="27" fillId="0" borderId="33" xfId="94" applyNumberFormat="1" applyFont="1" applyBorder="1" applyAlignment="1" applyProtection="1">
      <alignment horizontal="center" vertical="center"/>
    </xf>
    <xf numFmtId="164" fontId="13" fillId="0" borderId="20" xfId="94" applyNumberFormat="1" applyFont="1" applyFill="1" applyBorder="1" applyAlignment="1" applyProtection="1">
      <alignment horizontal="left" vertical="center"/>
    </xf>
    <xf numFmtId="168" fontId="13" fillId="0" borderId="40" xfId="94" applyFont="1" applyBorder="1" applyAlignment="1" applyProtection="1">
      <alignment vertical="center"/>
    </xf>
    <xf numFmtId="164" fontId="13" fillId="0" borderId="34" xfId="94" applyNumberFormat="1" applyFont="1" applyBorder="1" applyAlignment="1" applyProtection="1">
      <alignment horizontal="left" vertical="center"/>
    </xf>
    <xf numFmtId="3" fontId="13" fillId="25" borderId="41" xfId="94" applyNumberFormat="1" applyFont="1" applyFill="1" applyBorder="1" applyAlignment="1" applyProtection="1">
      <alignment vertical="center"/>
      <protection locked="0"/>
    </xf>
    <xf numFmtId="170" fontId="55" fillId="0" borderId="0" xfId="94" applyNumberFormat="1" applyFont="1" applyFill="1" applyBorder="1" applyAlignment="1" applyProtection="1">
      <alignment vertical="center"/>
    </xf>
    <xf numFmtId="165" fontId="13" fillId="0" borderId="0" xfId="94" applyNumberFormat="1" applyFont="1" applyFill="1" applyBorder="1" applyAlignment="1" applyProtection="1">
      <alignment horizontal="right" vertical="center"/>
    </xf>
    <xf numFmtId="168" fontId="13" fillId="0" borderId="42" xfId="94" applyFont="1" applyFill="1" applyBorder="1" applyAlignment="1" applyProtection="1">
      <alignment vertical="center"/>
    </xf>
    <xf numFmtId="168" fontId="13" fillId="0" borderId="43" xfId="94" applyFont="1" applyFill="1" applyBorder="1" applyAlignment="1" applyProtection="1">
      <alignment vertical="center"/>
    </xf>
    <xf numFmtId="3" fontId="13" fillId="25" borderId="43" xfId="94" applyNumberFormat="1" applyFont="1" applyFill="1" applyBorder="1" applyAlignment="1" applyProtection="1">
      <alignment vertical="center"/>
      <protection locked="0"/>
    </xf>
    <xf numFmtId="164" fontId="13" fillId="0" borderId="42" xfId="94" applyNumberFormat="1" applyFont="1" applyFill="1" applyBorder="1" applyAlignment="1" applyProtection="1">
      <alignment vertical="center"/>
    </xf>
    <xf numFmtId="168" fontId="55" fillId="0" borderId="0" xfId="94" applyNumberFormat="1" applyFont="1" applyFill="1" applyBorder="1" applyAlignment="1" applyProtection="1">
      <alignment vertical="center"/>
    </xf>
    <xf numFmtId="168" fontId="55" fillId="0" borderId="0" xfId="94" applyFont="1" applyBorder="1" applyAlignment="1" applyProtection="1">
      <alignment vertical="center"/>
    </xf>
    <xf numFmtId="0" fontId="13" fillId="0" borderId="20" xfId="94" applyNumberFormat="1" applyFont="1" applyFill="1" applyBorder="1" applyAlignment="1" applyProtection="1">
      <alignment vertical="center"/>
    </xf>
    <xf numFmtId="164" fontId="27" fillId="0" borderId="39" xfId="94" applyNumberFormat="1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vertical="center"/>
    </xf>
    <xf numFmtId="168" fontId="27" fillId="0" borderId="33" xfId="94" applyNumberFormat="1" applyFont="1" applyFill="1" applyBorder="1" applyAlignment="1" applyProtection="1">
      <alignment horizontal="center" vertical="center"/>
    </xf>
    <xf numFmtId="170" fontId="27" fillId="0" borderId="33" xfId="94" applyNumberFormat="1" applyFont="1" applyFill="1" applyBorder="1" applyAlignment="1" applyProtection="1">
      <alignment vertical="center"/>
    </xf>
    <xf numFmtId="170" fontId="13" fillId="0" borderId="0" xfId="94" applyNumberFormat="1" applyFont="1" applyFill="1" applyBorder="1" applyAlignment="1" applyProtection="1">
      <alignment vertical="center"/>
    </xf>
    <xf numFmtId="0" fontId="13" fillId="0" borderId="44" xfId="94" applyNumberFormat="1" applyFont="1" applyFill="1" applyBorder="1" applyAlignment="1" applyProtection="1">
      <alignment vertical="center"/>
    </xf>
    <xf numFmtId="0" fontId="13" fillId="0" borderId="45" xfId="94" applyNumberFormat="1" applyFont="1" applyFill="1" applyBorder="1" applyAlignment="1" applyProtection="1">
      <alignment vertical="center"/>
    </xf>
    <xf numFmtId="168" fontId="13" fillId="29" borderId="21" xfId="94" applyFont="1" applyFill="1" applyBorder="1" applyAlignment="1" applyProtection="1">
      <alignment vertical="center"/>
    </xf>
    <xf numFmtId="168" fontId="13" fillId="29" borderId="23" xfId="94" applyFont="1" applyFill="1" applyBorder="1" applyAlignment="1" applyProtection="1">
      <alignment vertical="center"/>
    </xf>
    <xf numFmtId="0" fontId="13" fillId="0" borderId="43" xfId="94" applyNumberFormat="1" applyFont="1" applyFill="1" applyBorder="1" applyAlignment="1" applyProtection="1">
      <alignment vertical="center"/>
    </xf>
    <xf numFmtId="168" fontId="36" fillId="0" borderId="0" xfId="94" applyNumberFormat="1" applyFont="1" applyBorder="1" applyAlignment="1" applyProtection="1">
      <alignment vertical="center"/>
    </xf>
    <xf numFmtId="168" fontId="13" fillId="29" borderId="25" xfId="94" applyFont="1" applyFill="1" applyBorder="1" applyAlignment="1" applyProtection="1">
      <alignment vertical="center"/>
    </xf>
    <xf numFmtId="164" fontId="13" fillId="0" borderId="0" xfId="94" applyNumberFormat="1" applyFont="1" applyBorder="1" applyAlignment="1" applyProtection="1">
      <alignment horizontal="left" vertical="center"/>
    </xf>
    <xf numFmtId="165" fontId="13" fillId="0" borderId="0" xfId="94" applyNumberFormat="1" applyFont="1" applyBorder="1" applyAlignment="1" applyProtection="1">
      <alignment vertical="center"/>
    </xf>
    <xf numFmtId="167" fontId="13" fillId="0" borderId="0" xfId="94" applyNumberFormat="1" applyFont="1" applyBorder="1" applyAlignment="1" applyProtection="1">
      <alignment vertical="center"/>
    </xf>
    <xf numFmtId="167" fontId="13" fillId="0" borderId="0" xfId="94" applyNumberFormat="1" applyFont="1" applyBorder="1" applyAlignment="1" applyProtection="1">
      <alignment horizontal="right" vertical="center"/>
    </xf>
    <xf numFmtId="175" fontId="13" fillId="0" borderId="25" xfId="94" applyNumberFormat="1" applyFont="1" applyBorder="1" applyAlignment="1" applyProtection="1">
      <alignment horizontal="right" vertical="center"/>
    </xf>
    <xf numFmtId="175" fontId="13" fillId="0" borderId="17" xfId="94" applyNumberFormat="1" applyFont="1" applyBorder="1" applyAlignment="1" applyProtection="1">
      <alignment horizontal="right" vertical="center"/>
    </xf>
    <xf numFmtId="167" fontId="13" fillId="0" borderId="0" xfId="94" applyNumberFormat="1" applyFont="1" applyBorder="1" applyAlignment="1" applyProtection="1">
      <alignment horizontal="left" vertical="center"/>
    </xf>
    <xf numFmtId="168" fontId="29" fillId="0" borderId="0" xfId="94" applyNumberFormat="1" applyFont="1" applyAlignment="1" applyProtection="1">
      <alignment vertical="center"/>
    </xf>
    <xf numFmtId="1" fontId="29" fillId="0" borderId="0" xfId="94" applyNumberFormat="1" applyFont="1" applyAlignment="1" applyProtection="1">
      <alignment vertical="center"/>
    </xf>
    <xf numFmtId="168" fontId="38" fillId="0" borderId="0" xfId="94" applyFont="1" applyAlignment="1" applyProtection="1">
      <alignment vertical="center"/>
    </xf>
    <xf numFmtId="168" fontId="13" fillId="0" borderId="0" xfId="94" quotePrefix="1" applyFont="1" applyAlignment="1" applyProtection="1">
      <alignment vertical="center"/>
    </xf>
    <xf numFmtId="168" fontId="13" fillId="0" borderId="0" xfId="94" quotePrefix="1" applyFont="1" applyAlignment="1" applyProtection="1">
      <alignment horizontal="right" vertical="center"/>
    </xf>
    <xf numFmtId="168" fontId="32" fillId="0" borderId="0" xfId="94" applyFont="1" applyAlignment="1" applyProtection="1">
      <alignment horizontal="right" vertical="center"/>
    </xf>
    <xf numFmtId="168" fontId="53" fillId="0" borderId="0" xfId="94" applyFont="1" applyAlignment="1" applyProtection="1">
      <alignment vertical="center"/>
    </xf>
    <xf numFmtId="168" fontId="53" fillId="0" borderId="0" xfId="94" applyFont="1" applyAlignment="1" applyProtection="1">
      <alignment horizontal="right" vertical="center"/>
    </xf>
    <xf numFmtId="2" fontId="55" fillId="0" borderId="0" xfId="94" applyNumberFormat="1" applyFont="1" applyFill="1" applyBorder="1" applyAlignment="1" applyProtection="1">
      <alignment vertical="center"/>
    </xf>
    <xf numFmtId="164" fontId="27" fillId="0" borderId="22" xfId="94" applyNumberFormat="1" applyFont="1" applyBorder="1" applyAlignment="1" applyProtection="1">
      <alignment horizontal="left" vertical="center"/>
    </xf>
    <xf numFmtId="164" fontId="27" fillId="0" borderId="36" xfId="94" applyNumberFormat="1" applyFont="1" applyBorder="1" applyAlignment="1" applyProtection="1">
      <alignment horizontal="left" vertical="center"/>
    </xf>
    <xf numFmtId="168" fontId="13" fillId="0" borderId="36" xfId="94" applyFont="1" applyBorder="1" applyAlignment="1" applyProtection="1">
      <alignment vertical="center"/>
    </xf>
    <xf numFmtId="168" fontId="27" fillId="0" borderId="21" xfId="94" applyFont="1" applyBorder="1" applyAlignment="1" applyProtection="1">
      <alignment vertical="center"/>
    </xf>
    <xf numFmtId="168" fontId="27" fillId="0" borderId="37" xfId="94" applyFont="1" applyBorder="1" applyAlignment="1" applyProtection="1">
      <alignment horizontal="center" vertical="center"/>
    </xf>
    <xf numFmtId="2" fontId="29" fillId="0" borderId="0" xfId="94" applyNumberFormat="1" applyFont="1" applyAlignment="1" applyProtection="1">
      <alignment vertical="center"/>
    </xf>
    <xf numFmtId="164" fontId="27" fillId="0" borderId="26" xfId="94" applyNumberFormat="1" applyFont="1" applyBorder="1" applyAlignment="1" applyProtection="1">
      <alignment horizontal="left" vertical="center"/>
    </xf>
    <xf numFmtId="168" fontId="27" fillId="0" borderId="25" xfId="94" applyFont="1" applyBorder="1" applyAlignment="1" applyProtection="1">
      <alignment vertical="center"/>
    </xf>
    <xf numFmtId="164" fontId="13" fillId="0" borderId="46" xfId="94" applyNumberFormat="1" applyFont="1" applyBorder="1" applyAlignment="1" applyProtection="1">
      <alignment horizontal="left" vertical="center"/>
    </xf>
    <xf numFmtId="164" fontId="13" fillId="0" borderId="41" xfId="94" applyNumberFormat="1" applyFont="1" applyBorder="1" applyAlignment="1" applyProtection="1">
      <alignment horizontal="left" vertical="center"/>
    </xf>
    <xf numFmtId="164" fontId="13" fillId="0" borderId="35" xfId="94" applyNumberFormat="1" applyFont="1" applyBorder="1" applyAlignment="1" applyProtection="1">
      <alignment horizontal="left" vertical="center"/>
    </xf>
    <xf numFmtId="164" fontId="13" fillId="0" borderId="42" xfId="94" applyNumberFormat="1" applyFont="1" applyBorder="1" applyAlignment="1" applyProtection="1">
      <alignment horizontal="left" vertical="center"/>
    </xf>
    <xf numFmtId="164" fontId="13" fillId="0" borderId="43" xfId="94" applyNumberFormat="1" applyFont="1" applyBorder="1" applyAlignment="1" applyProtection="1">
      <alignment horizontal="left" vertical="center"/>
    </xf>
    <xf numFmtId="164" fontId="13" fillId="0" borderId="14" xfId="94" applyNumberFormat="1" applyFont="1" applyBorder="1" applyAlignment="1" applyProtection="1">
      <alignment horizontal="left" vertical="center"/>
    </xf>
    <xf numFmtId="2" fontId="13" fillId="29" borderId="27" xfId="94" applyNumberFormat="1" applyFont="1" applyFill="1" applyBorder="1" applyAlignment="1" applyProtection="1">
      <alignment horizontal="right" vertical="center" indent="1"/>
    </xf>
    <xf numFmtId="168" fontId="13" fillId="29" borderId="28" xfId="94" applyFont="1" applyFill="1" applyBorder="1" applyAlignment="1" applyProtection="1">
      <alignment vertical="center"/>
    </xf>
    <xf numFmtId="168" fontId="27" fillId="0" borderId="0" xfId="94" applyFont="1" applyAlignment="1" applyProtection="1">
      <alignment horizontal="left" vertical="center"/>
    </xf>
    <xf numFmtId="164" fontId="13" fillId="0" borderId="44" xfId="94" applyNumberFormat="1" applyFont="1" applyBorder="1" applyAlignment="1" applyProtection="1">
      <alignment horizontal="left" vertical="center"/>
    </xf>
    <xf numFmtId="164" fontId="13" fillId="0" borderId="45" xfId="94" applyNumberFormat="1" applyFont="1" applyBorder="1" applyAlignment="1" applyProtection="1">
      <alignment horizontal="left" vertical="center"/>
    </xf>
    <xf numFmtId="164" fontId="13" fillId="0" borderId="28" xfId="94" applyNumberFormat="1" applyFont="1" applyBorder="1" applyAlignment="1" applyProtection="1">
      <alignment horizontal="left" vertical="center"/>
    </xf>
    <xf numFmtId="2" fontId="13" fillId="29" borderId="25" xfId="94" applyNumberFormat="1" applyFont="1" applyFill="1" applyBorder="1" applyAlignment="1" applyProtection="1">
      <alignment horizontal="right" vertical="center" indent="1"/>
    </xf>
    <xf numFmtId="168" fontId="13" fillId="29" borderId="38" xfId="94" applyFont="1" applyFill="1" applyBorder="1" applyAlignment="1" applyProtection="1">
      <alignment vertical="center"/>
    </xf>
    <xf numFmtId="168" fontId="55" fillId="0" borderId="0" xfId="94" applyFont="1" applyAlignment="1" applyProtection="1">
      <alignment horizontal="right" vertical="center"/>
    </xf>
    <xf numFmtId="168" fontId="13" fillId="0" borderId="0" xfId="94" applyFont="1" applyAlignment="1" applyProtection="1">
      <alignment horizontal="right" vertical="center"/>
    </xf>
    <xf numFmtId="168" fontId="13" fillId="0" borderId="0" xfId="94" applyFont="1" applyAlignment="1" applyProtection="1">
      <alignment horizontal="center" vertical="center"/>
    </xf>
    <xf numFmtId="164" fontId="27" fillId="0" borderId="0" xfId="94" applyNumberFormat="1" applyFont="1" applyAlignment="1" applyProtection="1">
      <alignment horizontal="left" vertical="center"/>
    </xf>
    <xf numFmtId="168" fontId="27" fillId="0" borderId="0" xfId="94" applyFont="1" applyAlignment="1" applyProtection="1">
      <alignment horizontal="right" vertical="center"/>
    </xf>
    <xf numFmtId="168" fontId="59" fillId="0" borderId="0" xfId="94" applyFont="1" applyAlignment="1" applyProtection="1">
      <alignment vertical="center"/>
    </xf>
    <xf numFmtId="166" fontId="13" fillId="0" borderId="0" xfId="94" applyNumberFormat="1" applyFont="1" applyBorder="1" applyAlignment="1" applyProtection="1">
      <alignment vertical="center"/>
    </xf>
    <xf numFmtId="175" fontId="13" fillId="0" borderId="17" xfId="94" applyNumberFormat="1" applyFont="1" applyBorder="1" applyAlignment="1" applyProtection="1">
      <alignment vertical="center"/>
    </xf>
    <xf numFmtId="164" fontId="28" fillId="0" borderId="0" xfId="94" applyNumberFormat="1" applyFont="1" applyBorder="1" applyAlignment="1" applyProtection="1">
      <alignment horizontal="left" vertical="center"/>
    </xf>
    <xf numFmtId="165" fontId="27" fillId="0" borderId="0" xfId="94" applyNumberFormat="1" applyFont="1" applyBorder="1" applyAlignment="1" applyProtection="1">
      <alignment vertical="center"/>
    </xf>
    <xf numFmtId="164" fontId="13" fillId="0" borderId="36" xfId="94" applyNumberFormat="1" applyFont="1" applyBorder="1" applyAlignment="1" applyProtection="1">
      <alignment horizontal="left" vertical="center"/>
    </xf>
    <xf numFmtId="165" fontId="13" fillId="0" borderId="36" xfId="94" applyNumberFormat="1" applyFont="1" applyBorder="1" applyAlignment="1" applyProtection="1">
      <alignment vertical="center"/>
    </xf>
    <xf numFmtId="167" fontId="13" fillId="0" borderId="36" xfId="94" applyNumberFormat="1" applyFont="1" applyBorder="1" applyAlignment="1" applyProtection="1">
      <alignment vertical="center"/>
    </xf>
    <xf numFmtId="167" fontId="13" fillId="0" borderId="37" xfId="94" applyNumberFormat="1" applyFont="1" applyBorder="1" applyAlignment="1" applyProtection="1">
      <alignment horizontal="left" vertical="center"/>
    </xf>
    <xf numFmtId="164" fontId="13" fillId="0" borderId="22" xfId="94" applyNumberFormat="1" applyFont="1" applyBorder="1" applyAlignment="1" applyProtection="1">
      <alignment horizontal="left" vertical="center"/>
    </xf>
    <xf numFmtId="165" fontId="13" fillId="0" borderId="20" xfId="94" applyNumberFormat="1" applyFont="1" applyBorder="1" applyAlignment="1" applyProtection="1">
      <alignment vertical="center"/>
    </xf>
    <xf numFmtId="168" fontId="13" fillId="0" borderId="21" xfId="94" applyFont="1" applyBorder="1" applyAlignment="1" applyProtection="1">
      <alignment horizontal="center" vertical="center"/>
    </xf>
    <xf numFmtId="165" fontId="13" fillId="0" borderId="21" xfId="94" applyNumberFormat="1" applyFont="1" applyBorder="1" applyAlignment="1" applyProtection="1">
      <alignment horizontal="center" vertical="center"/>
    </xf>
    <xf numFmtId="167" fontId="13" fillId="0" borderId="21" xfId="94" applyNumberFormat="1" applyFont="1" applyBorder="1" applyAlignment="1" applyProtection="1">
      <alignment horizontal="center" vertical="center"/>
    </xf>
    <xf numFmtId="167" fontId="13" fillId="0" borderId="21" xfId="94" applyNumberFormat="1" applyFont="1" applyBorder="1" applyAlignment="1" applyProtection="1">
      <alignment horizontal="left" vertical="center"/>
    </xf>
    <xf numFmtId="164" fontId="27" fillId="0" borderId="24" xfId="94" applyNumberFormat="1" applyFont="1" applyBorder="1" applyAlignment="1" applyProtection="1">
      <alignment horizontal="left" vertical="center"/>
    </xf>
    <xf numFmtId="168" fontId="13" fillId="0" borderId="25" xfId="94" applyFont="1" applyBorder="1" applyAlignment="1" applyProtection="1">
      <alignment horizontal="center" vertical="center"/>
    </xf>
    <xf numFmtId="165" fontId="13" fillId="0" borderId="25" xfId="94" quotePrefix="1" applyNumberFormat="1" applyFont="1" applyBorder="1" applyAlignment="1" applyProtection="1">
      <alignment horizontal="center" vertical="center"/>
    </xf>
    <xf numFmtId="167" fontId="13" fillId="0" borderId="25" xfId="94" applyNumberFormat="1" applyFont="1" applyBorder="1" applyAlignment="1" applyProtection="1">
      <alignment horizontal="center" vertical="center"/>
    </xf>
    <xf numFmtId="1" fontId="47" fillId="0" borderId="0" xfId="94" applyNumberFormat="1" applyFont="1" applyBorder="1" applyAlignment="1" applyProtection="1">
      <alignment vertical="center"/>
    </xf>
    <xf numFmtId="165" fontId="13" fillId="29" borderId="21" xfId="94" applyNumberFormat="1" applyFont="1" applyFill="1" applyBorder="1" applyAlignment="1" applyProtection="1">
      <alignment horizontal="left" vertical="center"/>
    </xf>
    <xf numFmtId="164" fontId="13" fillId="0" borderId="40" xfId="94" applyNumberFormat="1" applyFont="1" applyBorder="1" applyAlignment="1" applyProtection="1">
      <alignment horizontal="left" vertical="center"/>
    </xf>
    <xf numFmtId="165" fontId="13" fillId="25" borderId="29" xfId="94" applyNumberFormat="1" applyFont="1" applyFill="1" applyBorder="1" applyAlignment="1" applyProtection="1">
      <alignment vertical="center"/>
      <protection locked="0"/>
    </xf>
    <xf numFmtId="165" fontId="13" fillId="29" borderId="23" xfId="94" applyNumberFormat="1" applyFont="1" applyFill="1" applyBorder="1" applyAlignment="1" applyProtection="1">
      <alignment horizontal="left" vertical="center"/>
    </xf>
    <xf numFmtId="1" fontId="47" fillId="0" borderId="0" xfId="94" applyNumberFormat="1" applyFont="1" applyAlignment="1" applyProtection="1">
      <alignment vertical="center"/>
    </xf>
    <xf numFmtId="168" fontId="13" fillId="0" borderId="22" xfId="94" applyFont="1" applyBorder="1" applyAlignment="1" applyProtection="1">
      <alignment vertical="center"/>
    </xf>
    <xf numFmtId="168" fontId="13" fillId="0" borderId="42" xfId="94" applyFont="1" applyBorder="1" applyAlignment="1" applyProtection="1">
      <alignment vertical="center"/>
    </xf>
    <xf numFmtId="168" fontId="13" fillId="0" borderId="43" xfId="94" applyFont="1" applyBorder="1" applyAlignment="1" applyProtection="1">
      <alignment vertical="center"/>
    </xf>
    <xf numFmtId="168" fontId="13" fillId="0" borderId="34" xfId="94" applyFont="1" applyBorder="1" applyAlignment="1" applyProtection="1">
      <alignment vertical="center"/>
    </xf>
    <xf numFmtId="165" fontId="13" fillId="29" borderId="15" xfId="94" applyNumberFormat="1" applyFont="1" applyFill="1" applyBorder="1" applyAlignment="1" applyProtection="1">
      <alignment horizontal="left" vertical="center"/>
    </xf>
    <xf numFmtId="165" fontId="13" fillId="29" borderId="27" xfId="94" applyNumberFormat="1" applyFont="1" applyFill="1" applyBorder="1" applyAlignment="1" applyProtection="1">
      <alignment vertical="center"/>
    </xf>
    <xf numFmtId="165" fontId="13" fillId="29" borderId="23" xfId="94" applyNumberFormat="1" applyFont="1" applyFill="1" applyBorder="1" applyAlignment="1" applyProtection="1">
      <alignment vertical="center"/>
    </xf>
    <xf numFmtId="165" fontId="13" fillId="29" borderId="15" xfId="94" applyNumberFormat="1" applyFont="1" applyFill="1" applyBorder="1" applyAlignment="1" applyProtection="1">
      <alignment vertical="center"/>
    </xf>
    <xf numFmtId="168" fontId="13" fillId="0" borderId="47" xfId="94" applyFont="1" applyBorder="1" applyAlignment="1" applyProtection="1">
      <alignment vertical="center"/>
    </xf>
    <xf numFmtId="165" fontId="13" fillId="29" borderId="25" xfId="94" applyNumberFormat="1" applyFont="1" applyFill="1" applyBorder="1" applyAlignment="1" applyProtection="1">
      <alignment vertical="center"/>
    </xf>
    <xf numFmtId="165" fontId="13" fillId="0" borderId="38" xfId="94" applyNumberFormat="1" applyFont="1" applyBorder="1" applyAlignment="1" applyProtection="1">
      <alignment vertical="center"/>
    </xf>
    <xf numFmtId="165" fontId="13" fillId="0" borderId="48" xfId="94" applyNumberFormat="1" applyFont="1" applyBorder="1" applyAlignment="1" applyProtection="1">
      <alignment vertical="center"/>
    </xf>
    <xf numFmtId="165" fontId="13" fillId="0" borderId="0" xfId="94" applyNumberFormat="1" applyFont="1" applyBorder="1" applyAlignment="1" applyProtection="1">
      <alignment horizontal="left" vertical="center"/>
    </xf>
    <xf numFmtId="168" fontId="39" fillId="0" borderId="0" xfId="94" applyFont="1" applyAlignment="1" applyProtection="1">
      <alignment horizontal="right" vertical="center"/>
    </xf>
    <xf numFmtId="165" fontId="13" fillId="0" borderId="0" xfId="94" applyNumberFormat="1" applyFont="1" applyAlignment="1" applyProtection="1">
      <alignment vertical="center"/>
    </xf>
    <xf numFmtId="165" fontId="13" fillId="0" borderId="19" xfId="94" applyNumberFormat="1" applyFont="1" applyBorder="1" applyAlignment="1" applyProtection="1">
      <alignment vertical="center"/>
    </xf>
    <xf numFmtId="1" fontId="55" fillId="0" borderId="0" xfId="94" applyNumberFormat="1" applyFont="1" applyBorder="1" applyAlignment="1" applyProtection="1">
      <alignment vertical="center"/>
    </xf>
    <xf numFmtId="168" fontId="55" fillId="0" borderId="0" xfId="94" applyNumberFormat="1" applyFont="1" applyAlignment="1" applyProtection="1">
      <alignment vertical="center"/>
    </xf>
    <xf numFmtId="1" fontId="55" fillId="0" borderId="0" xfId="94" applyNumberFormat="1" applyFont="1" applyBorder="1" applyAlignment="1" applyProtection="1">
      <alignment horizontal="center" vertical="center"/>
    </xf>
    <xf numFmtId="168" fontId="35" fillId="0" borderId="0" xfId="94" applyFont="1" applyProtection="1"/>
    <xf numFmtId="168" fontId="13" fillId="0" borderId="37" xfId="94" applyFont="1" applyBorder="1" applyAlignment="1" applyProtection="1">
      <alignment vertical="center"/>
    </xf>
    <xf numFmtId="165" fontId="27" fillId="0" borderId="22" xfId="94" applyNumberFormat="1" applyFont="1" applyBorder="1" applyAlignment="1" applyProtection="1">
      <alignment horizontal="centerContinuous" vertical="center"/>
    </xf>
    <xf numFmtId="168" fontId="27" fillId="0" borderId="37" xfId="94" applyFont="1" applyBorder="1" applyAlignment="1" applyProtection="1">
      <alignment horizontal="centerContinuous" vertical="center"/>
    </xf>
    <xf numFmtId="168" fontId="55" fillId="0" borderId="0" xfId="94" applyFont="1" applyAlignment="1" applyProtection="1">
      <alignment horizontal="left" vertical="center"/>
    </xf>
    <xf numFmtId="2" fontId="55" fillId="0" borderId="0" xfId="94" applyNumberFormat="1" applyFont="1" applyBorder="1" applyAlignment="1" applyProtection="1">
      <alignment vertical="center"/>
    </xf>
    <xf numFmtId="168" fontId="13" fillId="0" borderId="20" xfId="94" applyFont="1" applyBorder="1" applyAlignment="1" applyProtection="1">
      <alignment vertical="center"/>
    </xf>
    <xf numFmtId="175" fontId="13" fillId="25" borderId="29" xfId="94" applyNumberFormat="1" applyFont="1" applyFill="1" applyBorder="1" applyAlignment="1" applyProtection="1">
      <alignment vertical="center"/>
      <protection locked="0"/>
    </xf>
    <xf numFmtId="165" fontId="27" fillId="0" borderId="26" xfId="94" applyNumberFormat="1" applyFont="1" applyBorder="1" applyAlignment="1" applyProtection="1">
      <alignment horizontal="centerContinuous" vertical="center"/>
    </xf>
    <xf numFmtId="168" fontId="27" fillId="0" borderId="38" xfId="94" applyFont="1" applyBorder="1" applyAlignment="1" applyProtection="1">
      <alignment horizontal="centerContinuous" vertical="center"/>
    </xf>
    <xf numFmtId="165" fontId="27" fillId="0" borderId="26" xfId="94" applyNumberFormat="1" applyFont="1" applyBorder="1" applyAlignment="1" applyProtection="1">
      <alignment vertical="center"/>
    </xf>
    <xf numFmtId="164" fontId="27" fillId="0" borderId="25" xfId="94" applyNumberFormat="1" applyFont="1" applyBorder="1" applyAlignment="1" applyProtection="1">
      <alignment horizontal="right" vertical="center"/>
    </xf>
    <xf numFmtId="164" fontId="27" fillId="0" borderId="26" xfId="94" applyNumberFormat="1" applyFont="1" applyBorder="1" applyAlignment="1" applyProtection="1">
      <alignment horizontal="center" vertical="center"/>
    </xf>
    <xf numFmtId="164" fontId="27" fillId="0" borderId="17" xfId="94" applyNumberFormat="1" applyFont="1" applyBorder="1" applyAlignment="1" applyProtection="1">
      <alignment horizontal="center" vertical="center"/>
    </xf>
    <xf numFmtId="164" fontId="27" fillId="0" borderId="48" xfId="94" applyNumberFormat="1" applyFont="1" applyBorder="1" applyAlignment="1" applyProtection="1">
      <alignment horizontal="center" vertical="center"/>
    </xf>
    <xf numFmtId="1" fontId="13" fillId="29" borderId="21" xfId="94" applyNumberFormat="1" applyFont="1" applyFill="1" applyBorder="1" applyAlignment="1" applyProtection="1">
      <alignment vertical="center"/>
    </xf>
    <xf numFmtId="164" fontId="56" fillId="0" borderId="0" xfId="94" applyNumberFormat="1" applyFont="1" applyBorder="1" applyAlignment="1" applyProtection="1">
      <alignment horizontal="centerContinuous" vertical="center"/>
    </xf>
    <xf numFmtId="1" fontId="13" fillId="29" borderId="23" xfId="94" applyNumberFormat="1" applyFont="1" applyFill="1" applyBorder="1" applyAlignment="1" applyProtection="1">
      <alignment vertical="center"/>
    </xf>
    <xf numFmtId="164" fontId="56" fillId="0" borderId="0" xfId="94" applyNumberFormat="1" applyFont="1" applyBorder="1" applyAlignment="1" applyProtection="1">
      <alignment horizontal="left" vertical="center"/>
    </xf>
    <xf numFmtId="1" fontId="13" fillId="29" borderId="49" xfId="94" applyNumberFormat="1" applyFont="1" applyFill="1" applyBorder="1" applyAlignment="1" applyProtection="1">
      <alignment vertical="center"/>
    </xf>
    <xf numFmtId="164" fontId="27" fillId="0" borderId="50" xfId="94" applyNumberFormat="1" applyFont="1" applyBorder="1" applyAlignment="1" applyProtection="1">
      <alignment horizontal="left" vertical="center"/>
    </xf>
    <xf numFmtId="164" fontId="27" fillId="0" borderId="51" xfId="94" applyNumberFormat="1" applyFont="1" applyBorder="1" applyAlignment="1" applyProtection="1">
      <alignment horizontal="left" vertical="center"/>
    </xf>
    <xf numFmtId="164" fontId="27" fillId="0" borderId="52" xfId="94" applyNumberFormat="1" applyFont="1" applyBorder="1" applyAlignment="1" applyProtection="1">
      <alignment horizontal="left" vertical="center"/>
    </xf>
    <xf numFmtId="167" fontId="27" fillId="0" borderId="53" xfId="94" applyNumberFormat="1" applyFont="1" applyBorder="1" applyAlignment="1" applyProtection="1">
      <alignment vertical="center"/>
    </xf>
    <xf numFmtId="167" fontId="27" fillId="0" borderId="54" xfId="94" applyNumberFormat="1" applyFont="1" applyBorder="1" applyAlignment="1" applyProtection="1">
      <alignment vertical="center"/>
    </xf>
    <xf numFmtId="168" fontId="56" fillId="0" borderId="0" xfId="94" applyNumberFormat="1" applyFont="1" applyAlignment="1" applyProtection="1">
      <alignment vertical="center"/>
    </xf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1" fontId="13" fillId="0" borderId="26" xfId="94" applyNumberFormat="1" applyFont="1" applyBorder="1" applyAlignment="1" applyProtection="1">
      <alignment vertical="center"/>
    </xf>
    <xf numFmtId="1" fontId="13" fillId="0" borderId="19" xfId="94" applyNumberFormat="1" applyFont="1" applyBorder="1" applyAlignment="1" applyProtection="1">
      <alignment vertical="center"/>
    </xf>
    <xf numFmtId="1" fontId="13" fillId="0" borderId="38" xfId="94" applyNumberFormat="1" applyFont="1" applyBorder="1" applyAlignment="1" applyProtection="1">
      <alignment vertical="center"/>
    </xf>
    <xf numFmtId="168" fontId="27" fillId="0" borderId="0" xfId="94" applyNumberFormat="1" applyFont="1" applyBorder="1" applyAlignment="1" applyProtection="1">
      <alignment vertical="center"/>
    </xf>
    <xf numFmtId="1" fontId="27" fillId="0" borderId="0" xfId="94" applyNumberFormat="1" applyFont="1" applyBorder="1" applyAlignment="1" applyProtection="1">
      <alignment vertical="center"/>
    </xf>
    <xf numFmtId="168" fontId="58" fillId="0" borderId="0" xfId="94" applyFont="1" applyAlignment="1" applyProtection="1">
      <alignment vertical="center"/>
    </xf>
    <xf numFmtId="2" fontId="32" fillId="0" borderId="0" xfId="94" applyNumberFormat="1" applyFont="1" applyAlignment="1" applyProtection="1">
      <alignment horizontal="left" vertical="center"/>
    </xf>
    <xf numFmtId="168" fontId="13" fillId="0" borderId="0" xfId="94" applyFont="1" applyFill="1" applyAlignment="1" applyProtection="1">
      <alignment vertical="center"/>
    </xf>
    <xf numFmtId="168" fontId="27" fillId="0" borderId="55" xfId="94" applyNumberFormat="1" applyFont="1" applyBorder="1" applyAlignment="1" applyProtection="1">
      <alignment vertical="center"/>
    </xf>
    <xf numFmtId="168" fontId="27" fillId="0" borderId="56" xfId="94" applyNumberFormat="1" applyFont="1" applyBorder="1" applyAlignment="1" applyProtection="1">
      <alignment vertical="center"/>
    </xf>
    <xf numFmtId="168" fontId="13" fillId="0" borderId="56" xfId="94" applyFont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vertical="center"/>
    </xf>
    <xf numFmtId="1" fontId="13" fillId="0" borderId="56" xfId="94" applyNumberFormat="1" applyFont="1" applyFill="1" applyBorder="1" applyAlignment="1" applyProtection="1">
      <alignment vertical="center"/>
    </xf>
    <xf numFmtId="1" fontId="13" fillId="0" borderId="57" xfId="94" applyNumberFormat="1" applyFont="1" applyBorder="1" applyAlignment="1" applyProtection="1">
      <alignment horizontal="center" vertical="center"/>
    </xf>
    <xf numFmtId="1" fontId="13" fillId="0" borderId="58" xfId="94" applyNumberFormat="1" applyFont="1" applyBorder="1" applyAlignment="1" applyProtection="1">
      <alignment horizontal="center" vertical="center"/>
    </xf>
    <xf numFmtId="168" fontId="27" fillId="26" borderId="0" xfId="94" applyFont="1" applyFill="1" applyAlignment="1" applyProtection="1">
      <alignment vertical="center"/>
    </xf>
    <xf numFmtId="168" fontId="37" fillId="0" borderId="0" xfId="94" applyNumberFormat="1" applyFont="1" applyAlignment="1" applyProtection="1">
      <alignment vertical="center"/>
    </xf>
    <xf numFmtId="168" fontId="33" fillId="0" borderId="0" xfId="94" applyFont="1" applyAlignment="1" applyProtection="1">
      <alignment vertical="center"/>
    </xf>
    <xf numFmtId="168" fontId="36" fillId="0" borderId="0" xfId="94" quotePrefix="1" applyFont="1" applyAlignment="1" applyProtection="1">
      <alignment vertical="center"/>
    </xf>
    <xf numFmtId="168" fontId="53" fillId="26" borderId="0" xfId="94" applyFont="1" applyFill="1" applyBorder="1" applyAlignment="1" applyProtection="1">
      <alignment vertical="center"/>
    </xf>
    <xf numFmtId="2" fontId="32" fillId="0" borderId="0" xfId="94" applyNumberFormat="1" applyFont="1" applyAlignment="1" applyProtection="1">
      <alignment horizontal="right" vertical="center"/>
    </xf>
    <xf numFmtId="0" fontId="26" fillId="28" borderId="34" xfId="0" applyNumberFormat="1" applyFont="1" applyFill="1" applyBorder="1" applyAlignment="1" applyProtection="1">
      <protection locked="0"/>
    </xf>
    <xf numFmtId="168" fontId="53" fillId="26" borderId="0" xfId="94" applyFont="1" applyFill="1" applyAlignment="1" applyProtection="1">
      <alignment vertical="center"/>
    </xf>
    <xf numFmtId="168" fontId="13" fillId="0" borderId="44" xfId="94" applyFont="1" applyBorder="1" applyAlignment="1" applyProtection="1">
      <alignment vertical="center"/>
    </xf>
    <xf numFmtId="168" fontId="13" fillId="0" borderId="45" xfId="94" applyFont="1" applyBorder="1" applyAlignment="1" applyProtection="1">
      <alignment vertical="center"/>
    </xf>
    <xf numFmtId="164" fontId="27" fillId="0" borderId="17" xfId="94" applyNumberFormat="1" applyFont="1" applyBorder="1" applyAlignment="1" applyProtection="1">
      <alignment horizontal="centerContinuous" vertical="center"/>
    </xf>
    <xf numFmtId="167" fontId="13" fillId="0" borderId="36" xfId="94" applyNumberFormat="1" applyFont="1" applyBorder="1" applyAlignment="1" applyProtection="1">
      <alignment horizontal="left" vertical="center"/>
    </xf>
    <xf numFmtId="167" fontId="13" fillId="0" borderId="40" xfId="94" applyNumberFormat="1" applyFont="1" applyBorder="1" applyAlignment="1" applyProtection="1">
      <alignment horizontal="centerContinuous" vertical="center"/>
    </xf>
    <xf numFmtId="167" fontId="13" fillId="0" borderId="59" xfId="94" applyNumberFormat="1" applyFont="1" applyBorder="1" applyAlignment="1" applyProtection="1">
      <alignment horizontal="centerContinuous" vertical="center"/>
    </xf>
    <xf numFmtId="167" fontId="13" fillId="0" borderId="28" xfId="94" applyNumberFormat="1" applyFont="1" applyBorder="1" applyAlignment="1" applyProtection="1">
      <alignment horizontal="centerContinuous" vertical="center"/>
    </xf>
    <xf numFmtId="0" fontId="60" fillId="0" borderId="0" xfId="0" applyFont="1" applyProtection="1"/>
    <xf numFmtId="164" fontId="13" fillId="0" borderId="60" xfId="94" applyNumberFormat="1" applyFont="1" applyBorder="1" applyAlignment="1" applyProtection="1">
      <alignment horizontal="left" vertical="center"/>
    </xf>
    <xf numFmtId="164" fontId="13" fillId="0" borderId="47" xfId="94" applyNumberFormat="1" applyFont="1" applyBorder="1" applyAlignment="1" applyProtection="1">
      <alignment horizontal="left" vertical="center"/>
    </xf>
    <xf numFmtId="164" fontId="13" fillId="0" borderId="30" xfId="94" applyNumberFormat="1" applyFont="1" applyBorder="1" applyAlignment="1" applyProtection="1">
      <alignment horizontal="left" vertical="center"/>
    </xf>
    <xf numFmtId="168" fontId="61" fillId="0" borderId="0" xfId="94" applyFont="1" applyAlignment="1" applyProtection="1">
      <alignment vertical="center"/>
    </xf>
    <xf numFmtId="168" fontId="27" fillId="0" borderId="0" xfId="94" applyNumberFormat="1" applyFont="1" applyFill="1" applyBorder="1" applyAlignment="1" applyProtection="1">
      <alignment vertical="center"/>
    </xf>
    <xf numFmtId="168" fontId="33" fillId="0" borderId="0" xfId="94" applyNumberFormat="1" applyFont="1" applyFill="1" applyBorder="1" applyAlignment="1" applyProtection="1">
      <alignment vertical="center"/>
    </xf>
    <xf numFmtId="166" fontId="13" fillId="0" borderId="31" xfId="94" applyNumberFormat="1" applyFont="1" applyFill="1" applyBorder="1" applyAlignment="1" applyProtection="1">
      <alignment vertical="center"/>
    </xf>
    <xf numFmtId="49" fontId="46" fillId="25" borderId="34" xfId="84" applyNumberFormat="1" applyFont="1" applyFill="1" applyBorder="1" applyAlignment="1" applyProtection="1">
      <alignment horizontal="left"/>
      <protection locked="0"/>
    </xf>
    <xf numFmtId="168" fontId="13" fillId="26" borderId="0" xfId="94" applyFont="1" applyFill="1" applyBorder="1" applyAlignment="1" applyProtection="1">
      <alignment vertical="center"/>
    </xf>
    <xf numFmtId="168" fontId="13" fillId="0" borderId="46" xfId="94" applyFont="1" applyBorder="1" applyAlignment="1" applyProtection="1">
      <alignment vertical="center"/>
    </xf>
    <xf numFmtId="168" fontId="13" fillId="0" borderId="41" xfId="94" applyFont="1" applyBorder="1" applyAlignment="1" applyProtection="1">
      <alignment vertical="center"/>
    </xf>
    <xf numFmtId="2" fontId="55" fillId="0" borderId="0" xfId="94" applyNumberFormat="1" applyFont="1" applyAlignment="1">
      <alignment horizontal="left"/>
    </xf>
    <xf numFmtId="14" fontId="0" fillId="0" borderId="0" xfId="0" applyNumberFormat="1"/>
    <xf numFmtId="0" fontId="27" fillId="0" borderId="0" xfId="0" applyFont="1"/>
    <xf numFmtId="0" fontId="13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3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72" fontId="13" fillId="0" borderId="0" xfId="0" applyNumberFormat="1" applyFont="1" applyFill="1" applyBorder="1" applyAlignment="1" applyProtection="1">
      <alignment horizontal="left"/>
    </xf>
    <xf numFmtId="164" fontId="13" fillId="29" borderId="21" xfId="94" applyNumberFormat="1" applyFont="1" applyFill="1" applyBorder="1" applyAlignment="1" applyProtection="1"/>
    <xf numFmtId="164" fontId="13" fillId="29" borderId="23" xfId="94" applyNumberFormat="1" applyFont="1" applyFill="1" applyBorder="1" applyAlignment="1" applyProtection="1"/>
    <xf numFmtId="164" fontId="13" fillId="29" borderId="25" xfId="94" applyNumberFormat="1" applyFont="1" applyFill="1" applyBorder="1" applyAlignment="1" applyProtection="1"/>
    <xf numFmtId="0" fontId="55" fillId="0" borderId="4" xfId="0" applyFont="1" applyBorder="1" applyProtection="1"/>
    <xf numFmtId="166" fontId="27" fillId="0" borderId="0" xfId="94" applyNumberFormat="1" applyFont="1" applyBorder="1" applyAlignment="1" applyProtection="1">
      <alignment vertical="center"/>
    </xf>
    <xf numFmtId="0" fontId="55" fillId="0" borderId="0" xfId="0" applyFont="1" applyBorder="1" applyProtection="1"/>
    <xf numFmtId="0" fontId="55" fillId="0" borderId="61" xfId="0" applyFont="1" applyBorder="1" applyProtection="1"/>
    <xf numFmtId="164" fontId="13" fillId="0" borderId="62" xfId="94" applyNumberFormat="1" applyFont="1" applyBorder="1" applyAlignment="1" applyProtection="1">
      <alignment horizontal="left" vertical="center"/>
    </xf>
    <xf numFmtId="164" fontId="13" fillId="0" borderId="63" xfId="94" applyNumberFormat="1" applyFont="1" applyBorder="1" applyAlignment="1" applyProtection="1">
      <alignment horizontal="left" vertical="center"/>
    </xf>
    <xf numFmtId="164" fontId="13" fillId="0" borderId="64" xfId="94" applyNumberFormat="1" applyFont="1" applyBorder="1" applyAlignment="1" applyProtection="1">
      <alignment horizontal="left" vertical="center"/>
    </xf>
    <xf numFmtId="165" fontId="13" fillId="0" borderId="25" xfId="94" applyNumberFormat="1" applyFont="1" applyBorder="1" applyAlignment="1" applyProtection="1">
      <alignment vertical="center"/>
    </xf>
    <xf numFmtId="165" fontId="13" fillId="0" borderId="52" xfId="94" applyNumberFormat="1" applyFont="1" applyBorder="1" applyAlignment="1" applyProtection="1">
      <alignment vertical="center"/>
    </xf>
    <xf numFmtId="165" fontId="27" fillId="0" borderId="53" xfId="94" applyNumberFormat="1" applyFont="1" applyBorder="1" applyAlignment="1" applyProtection="1">
      <alignment vertical="center"/>
    </xf>
    <xf numFmtId="165" fontId="13" fillId="0" borderId="53" xfId="94" applyNumberFormat="1" applyFont="1" applyBorder="1" applyAlignment="1" applyProtection="1">
      <alignment vertical="center"/>
    </xf>
    <xf numFmtId="165" fontId="13" fillId="0" borderId="65" xfId="94" applyNumberFormat="1" applyFont="1" applyBorder="1" applyAlignment="1" applyProtection="1">
      <alignment vertical="center"/>
    </xf>
    <xf numFmtId="168" fontId="27" fillId="0" borderId="66" xfId="94" applyNumberFormat="1" applyFont="1" applyBorder="1" applyAlignment="1" applyProtection="1">
      <alignment vertical="center"/>
    </xf>
    <xf numFmtId="168" fontId="27" fillId="0" borderId="67" xfId="94" applyNumberFormat="1" applyFont="1" applyBorder="1" applyAlignment="1" applyProtection="1">
      <alignment vertical="center"/>
    </xf>
    <xf numFmtId="168" fontId="27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Fill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horizontal="center" vertical="center"/>
    </xf>
    <xf numFmtId="0" fontId="56" fillId="0" borderId="0" xfId="0" applyFont="1" applyProtection="1"/>
    <xf numFmtId="168" fontId="56" fillId="26" borderId="0" xfId="94" applyFont="1" applyFill="1" applyAlignment="1" applyProtection="1">
      <alignment vertical="center"/>
    </xf>
    <xf numFmtId="168" fontId="56" fillId="0" borderId="0" xfId="94" applyFont="1" applyBorder="1" applyAlignment="1" applyProtection="1">
      <alignment horizontal="right" vertical="center"/>
    </xf>
    <xf numFmtId="168" fontId="56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horizontal="right" vertical="center"/>
    </xf>
    <xf numFmtId="1" fontId="33" fillId="0" borderId="0" xfId="94" applyNumberFormat="1" applyFont="1" applyBorder="1" applyAlignment="1" applyProtection="1">
      <alignment horizontal="right"/>
    </xf>
    <xf numFmtId="167" fontId="13" fillId="0" borderId="44" xfId="94" applyNumberFormat="1" applyFont="1" applyBorder="1" applyAlignment="1" applyProtection="1">
      <alignment horizontal="centerContinuous" vertical="center"/>
    </xf>
    <xf numFmtId="1" fontId="13" fillId="0" borderId="0" xfId="94" applyNumberFormat="1" applyFont="1" applyBorder="1" applyAlignment="1" applyProtection="1">
      <alignment horizontal="right"/>
    </xf>
    <xf numFmtId="0" fontId="1" fillId="0" borderId="0" xfId="0" applyFont="1" applyFill="1"/>
    <xf numFmtId="168" fontId="55" fillId="0" borderId="68" xfId="94" applyFont="1" applyBorder="1" applyAlignment="1" applyProtection="1">
      <alignment vertical="center"/>
    </xf>
    <xf numFmtId="166" fontId="27" fillId="0" borderId="39" xfId="94" applyNumberFormat="1" applyFont="1" applyBorder="1" applyAlignment="1" applyProtection="1">
      <alignment horizontal="centerContinuous" vertical="center"/>
    </xf>
    <xf numFmtId="166" fontId="27" fillId="0" borderId="48" xfId="94" applyNumberFormat="1" applyFont="1" applyBorder="1" applyAlignment="1" applyProtection="1">
      <alignment horizontal="centerContinuous" vertical="center"/>
    </xf>
    <xf numFmtId="168" fontId="13" fillId="0" borderId="0" xfId="94" applyFont="1" applyAlignment="1" applyProtection="1">
      <alignment horizontal="centerContinuous" vertical="center"/>
    </xf>
    <xf numFmtId="0" fontId="27" fillId="0" borderId="0" xfId="0" applyFont="1" applyFill="1" applyBorder="1"/>
    <xf numFmtId="0" fontId="0" fillId="0" borderId="0" xfId="0" quotePrefix="1"/>
    <xf numFmtId="168" fontId="35" fillId="0" borderId="45" xfId="94" applyFont="1" applyBorder="1" applyAlignment="1" applyProtection="1">
      <alignment vertical="center"/>
    </xf>
    <xf numFmtId="167" fontId="13" fillId="0" borderId="38" xfId="94" applyNumberFormat="1" applyFont="1" applyBorder="1" applyAlignment="1" applyProtection="1">
      <alignment horizontal="centerContinuous" vertical="center"/>
    </xf>
    <xf numFmtId="167" fontId="13" fillId="0" borderId="24" xfId="94" applyNumberFormat="1" applyFont="1" applyBorder="1" applyAlignment="1" applyProtection="1">
      <alignment horizontal="centerContinuous" vertical="center"/>
    </xf>
    <xf numFmtId="167" fontId="13" fillId="0" borderId="20" xfId="94" applyNumberFormat="1" applyFont="1" applyBorder="1" applyAlignment="1" applyProtection="1">
      <alignment horizontal="centerContinuous" vertical="center"/>
    </xf>
    <xf numFmtId="168" fontId="13" fillId="0" borderId="39" xfId="94" applyFont="1" applyBorder="1" applyAlignment="1" applyProtection="1">
      <alignment vertical="center"/>
    </xf>
    <xf numFmtId="168" fontId="13" fillId="0" borderId="33" xfId="94" applyFont="1" applyBorder="1" applyAlignment="1" applyProtection="1">
      <alignment vertical="center"/>
    </xf>
    <xf numFmtId="168" fontId="35" fillId="0" borderId="26" xfId="94" applyFont="1" applyBorder="1" applyAlignment="1" applyProtection="1">
      <alignment vertical="center"/>
    </xf>
    <xf numFmtId="0" fontId="13" fillId="0" borderId="0" xfId="0" applyFont="1" applyProtection="1"/>
    <xf numFmtId="0" fontId="64" fillId="0" borderId="0" xfId="0" applyFont="1" applyProtection="1"/>
    <xf numFmtId="0" fontId="49" fillId="0" borderId="0" xfId="0" applyFont="1" applyProtection="1"/>
    <xf numFmtId="0" fontId="31" fillId="0" borderId="0" xfId="0" applyFont="1" applyBorder="1"/>
    <xf numFmtId="164" fontId="33" fillId="0" borderId="34" xfId="94" applyNumberFormat="1" applyFont="1" applyBorder="1" applyAlignment="1" applyProtection="1">
      <alignment horizontal="right" vertical="center"/>
    </xf>
    <xf numFmtId="0" fontId="36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62" fillId="0" borderId="0" xfId="0" applyFont="1" applyFill="1"/>
    <xf numFmtId="168" fontId="13" fillId="0" borderId="29" xfId="94" applyFont="1" applyBorder="1" applyAlignment="1" applyProtection="1">
      <alignment horizontal="center" vertical="center"/>
    </xf>
    <xf numFmtId="168" fontId="13" fillId="0" borderId="16" xfId="94" applyFont="1" applyBorder="1" applyAlignment="1" applyProtection="1">
      <alignment horizontal="center" vertical="center"/>
    </xf>
    <xf numFmtId="168" fontId="13" fillId="0" borderId="31" xfId="94" applyFont="1" applyBorder="1" applyAlignment="1" applyProtection="1">
      <alignment horizontal="center" vertical="center"/>
    </xf>
    <xf numFmtId="2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166" fontId="13" fillId="25" borderId="59" xfId="94" applyNumberFormat="1" applyFont="1" applyFill="1" applyBorder="1" applyAlignment="1" applyProtection="1">
      <alignment vertical="center"/>
      <protection locked="0"/>
    </xf>
    <xf numFmtId="168" fontId="13" fillId="0" borderId="17" xfId="94" applyFont="1" applyBorder="1" applyAlignment="1" applyProtection="1">
      <alignment horizontal="right" vertical="center"/>
    </xf>
    <xf numFmtId="1" fontId="27" fillId="0" borderId="17" xfId="94" applyNumberFormat="1" applyFont="1" applyBorder="1" applyAlignment="1" applyProtection="1">
      <alignment horizontal="right" vertical="center"/>
    </xf>
    <xf numFmtId="2" fontId="13" fillId="0" borderId="17" xfId="94" applyNumberFormat="1" applyFont="1" applyBorder="1" applyAlignment="1" applyProtection="1">
      <alignment horizontal="right" vertical="center"/>
    </xf>
    <xf numFmtId="168" fontId="49" fillId="0" borderId="0" xfId="94" applyFont="1" applyAlignment="1" applyProtection="1">
      <alignment horizontal="right" vertical="center"/>
    </xf>
    <xf numFmtId="0" fontId="31" fillId="0" borderId="0" xfId="0" applyFont="1" applyFill="1" applyBorder="1"/>
    <xf numFmtId="164" fontId="65" fillId="0" borderId="0" xfId="94" applyNumberFormat="1" applyFont="1" applyAlignment="1" applyProtection="1">
      <alignment horizontal="left" vertical="center"/>
    </xf>
    <xf numFmtId="168" fontId="66" fillId="0" borderId="0" xfId="94" applyFont="1" applyBorder="1" applyAlignment="1" applyProtection="1">
      <alignment vertical="center"/>
    </xf>
    <xf numFmtId="168" fontId="67" fillId="0" borderId="0" xfId="94" applyFont="1" applyAlignment="1" applyProtection="1">
      <alignment vertical="center"/>
    </xf>
    <xf numFmtId="168" fontId="66" fillId="0" borderId="0" xfId="94" applyFont="1" applyAlignment="1" applyProtection="1">
      <alignment vertical="center"/>
    </xf>
    <xf numFmtId="168" fontId="66" fillId="0" borderId="0" xfId="94" applyFont="1" applyAlignment="1" applyProtection="1">
      <alignment horizontal="right" vertical="center"/>
    </xf>
    <xf numFmtId="176" fontId="67" fillId="0" borderId="0" xfId="94" applyNumberFormat="1" applyFont="1" applyAlignment="1" applyProtection="1">
      <alignment vertical="center"/>
    </xf>
    <xf numFmtId="3" fontId="27" fillId="0" borderId="17" xfId="94" applyNumberFormat="1" applyFont="1" applyBorder="1" applyAlignment="1" applyProtection="1">
      <alignment horizontal="right" vertical="center"/>
    </xf>
    <xf numFmtId="166" fontId="13" fillId="0" borderId="33" xfId="94" applyNumberFormat="1" applyFont="1" applyBorder="1" applyAlignment="1" applyProtection="1">
      <alignment horizontal="left" vertical="center"/>
    </xf>
    <xf numFmtId="0" fontId="0" fillId="0" borderId="0" xfId="0" applyFont="1" applyFill="1"/>
    <xf numFmtId="0" fontId="0" fillId="0" borderId="0" xfId="0" applyAlignment="1">
      <alignment horizontal="left"/>
    </xf>
    <xf numFmtId="168" fontId="13" fillId="26" borderId="0" xfId="94" applyFont="1" applyFill="1" applyAlignment="1" applyProtection="1">
      <alignment vertical="center"/>
    </xf>
    <xf numFmtId="168" fontId="48" fillId="26" borderId="0" xfId="94" applyFont="1" applyFill="1" applyAlignment="1" applyProtection="1">
      <alignment vertical="center"/>
    </xf>
    <xf numFmtId="164" fontId="25" fillId="26" borderId="0" xfId="94" applyNumberFormat="1" applyFont="1" applyFill="1" applyBorder="1" applyAlignment="1" applyProtection="1">
      <alignment vertical="center"/>
    </xf>
    <xf numFmtId="164" fontId="25" fillId="26" borderId="18" xfId="94" applyNumberFormat="1" applyFont="1" applyFill="1" applyBorder="1" applyAlignment="1" applyProtection="1">
      <alignment vertical="center"/>
    </xf>
    <xf numFmtId="168" fontId="13" fillId="26" borderId="18" xfId="94" applyFont="1" applyFill="1" applyBorder="1" applyAlignment="1" applyProtection="1">
      <alignment vertical="center"/>
    </xf>
    <xf numFmtId="168" fontId="25" fillId="26" borderId="18" xfId="94" applyFont="1" applyFill="1" applyBorder="1" applyAlignment="1" applyProtection="1">
      <alignment vertical="center"/>
    </xf>
    <xf numFmtId="168" fontId="30" fillId="26" borderId="18" xfId="94" applyFont="1" applyFill="1" applyBorder="1" applyAlignment="1" applyProtection="1">
      <alignment vertical="center"/>
    </xf>
    <xf numFmtId="168" fontId="25" fillId="26" borderId="0" xfId="94" applyFont="1" applyFill="1" applyBorder="1" applyAlignment="1" applyProtection="1">
      <alignment vertical="center"/>
    </xf>
    <xf numFmtId="168" fontId="30" fillId="26" borderId="0" xfId="94" applyFont="1" applyFill="1" applyBorder="1" applyAlignment="1" applyProtection="1">
      <alignment vertical="center"/>
    </xf>
    <xf numFmtId="0" fontId="13" fillId="26" borderId="0" xfId="0" applyFont="1" applyFill="1" applyProtection="1"/>
    <xf numFmtId="0" fontId="13" fillId="26" borderId="0" xfId="0" applyNumberFormat="1" applyFont="1" applyFill="1" applyBorder="1" applyAlignment="1" applyProtection="1">
      <alignment horizontal="left"/>
    </xf>
    <xf numFmtId="0" fontId="0" fillId="26" borderId="0" xfId="0" applyFill="1"/>
    <xf numFmtId="168" fontId="28" fillId="26" borderId="0" xfId="94" applyFont="1" applyFill="1" applyAlignment="1" applyProtection="1">
      <alignment vertical="center"/>
    </xf>
    <xf numFmtId="0" fontId="13" fillId="26" borderId="0" xfId="0" applyFont="1" applyFill="1"/>
    <xf numFmtId="164" fontId="13" fillId="26" borderId="20" xfId="94" applyNumberFormat="1" applyFont="1" applyFill="1" applyBorder="1" applyAlignment="1" applyProtection="1">
      <alignment horizontal="right" vertical="center"/>
    </xf>
    <xf numFmtId="3" fontId="0" fillId="26" borderId="17" xfId="0" applyNumberFormat="1" applyFill="1" applyBorder="1" applyAlignment="1">
      <alignment horizontal="center"/>
    </xf>
    <xf numFmtId="3" fontId="13" fillId="25" borderId="17" xfId="94" applyNumberFormat="1" applyFont="1" applyFill="1" applyBorder="1" applyAlignment="1" applyProtection="1">
      <alignment horizontal="center" vertical="center"/>
      <protection locked="0"/>
    </xf>
    <xf numFmtId="3" fontId="13" fillId="26" borderId="17" xfId="0" applyNumberFormat="1" applyFont="1" applyFill="1" applyBorder="1" applyAlignment="1">
      <alignment horizontal="center"/>
    </xf>
    <xf numFmtId="3" fontId="13" fillId="26" borderId="17" xfId="94" applyNumberFormat="1" applyFont="1" applyFill="1" applyBorder="1" applyAlignment="1" applyProtection="1">
      <alignment horizontal="center" vertical="center"/>
    </xf>
    <xf numFmtId="168" fontId="13" fillId="26" borderId="0" xfId="94" applyFont="1" applyFill="1" applyAlignment="1" applyProtection="1">
      <alignment horizontal="center" vertical="center"/>
    </xf>
    <xf numFmtId="164" fontId="28" fillId="26" borderId="0" xfId="94" applyNumberFormat="1" applyFont="1" applyFill="1" applyAlignment="1" applyProtection="1">
      <alignment horizontal="left" vertical="center"/>
    </xf>
    <xf numFmtId="0" fontId="0" fillId="26" borderId="0" xfId="0" applyFill="1" applyAlignment="1">
      <alignment horizontal="center"/>
    </xf>
    <xf numFmtId="0" fontId="27" fillId="26" borderId="0" xfId="0" applyFont="1" applyFill="1" applyAlignment="1">
      <alignment horizontal="center"/>
    </xf>
    <xf numFmtId="3" fontId="0" fillId="26" borderId="0" xfId="0" applyNumberFormat="1" applyFill="1" applyAlignment="1">
      <alignment horizontal="center"/>
    </xf>
    <xf numFmtId="177" fontId="27" fillId="26" borderId="69" xfId="0" applyNumberFormat="1" applyFont="1" applyFill="1" applyBorder="1" applyAlignment="1">
      <alignment horizontal="center"/>
    </xf>
    <xf numFmtId="0" fontId="49" fillId="26" borderId="0" xfId="0" applyFont="1" applyFill="1"/>
    <xf numFmtId="168" fontId="35" fillId="26" borderId="0" xfId="94" applyFont="1" applyFill="1" applyAlignment="1" applyProtection="1">
      <alignment vertical="center"/>
    </xf>
    <xf numFmtId="171" fontId="13" fillId="0" borderId="0" xfId="94" quotePrefix="1" applyNumberFormat="1" applyFont="1" applyFill="1" applyBorder="1" applyAlignment="1" applyProtection="1">
      <alignment horizontal="center" vertical="center"/>
    </xf>
    <xf numFmtId="1" fontId="32" fillId="0" borderId="0" xfId="94" applyNumberFormat="1" applyFont="1" applyBorder="1" applyAlignment="1" applyProtection="1">
      <alignment vertical="center"/>
    </xf>
    <xf numFmtId="168" fontId="36" fillId="0" borderId="0" xfId="94" applyFont="1" applyFill="1" applyAlignment="1" applyProtection="1">
      <alignment vertical="center"/>
    </xf>
    <xf numFmtId="166" fontId="27" fillId="0" borderId="0" xfId="94" applyNumberFormat="1" applyFont="1" applyBorder="1" applyAlignment="1" applyProtection="1">
      <alignment horizontal="centerContinuous" vertical="center"/>
    </xf>
    <xf numFmtId="164" fontId="27" fillId="0" borderId="36" xfId="94" applyNumberFormat="1" applyFont="1" applyBorder="1" applyAlignment="1" applyProtection="1">
      <alignment horizontal="centerContinuous" vertical="center"/>
    </xf>
    <xf numFmtId="168" fontId="31" fillId="0" borderId="36" xfId="94" applyFont="1" applyBorder="1" applyAlignment="1" applyProtection="1">
      <alignment horizontal="centerContinuous" vertical="center"/>
    </xf>
    <xf numFmtId="164" fontId="37" fillId="0" borderId="19" xfId="94" applyNumberFormat="1" applyFont="1" applyBorder="1" applyAlignment="1" applyProtection="1">
      <alignment horizontal="centerContinuous" vertical="center"/>
    </xf>
    <xf numFmtId="168" fontId="44" fillId="0" borderId="19" xfId="94" applyFont="1" applyBorder="1" applyAlignment="1" applyProtection="1">
      <alignment horizontal="centerContinuous" vertical="center"/>
    </xf>
    <xf numFmtId="164" fontId="27" fillId="0" borderId="19" xfId="94" applyNumberFormat="1" applyFont="1" applyBorder="1" applyAlignment="1" applyProtection="1">
      <alignment horizontal="centerContinuous" vertical="center"/>
    </xf>
    <xf numFmtId="175" fontId="13" fillId="0" borderId="0" xfId="94" applyNumberFormat="1" applyFont="1" applyBorder="1" applyAlignment="1" applyProtection="1">
      <alignment horizontal="right" vertical="center"/>
    </xf>
    <xf numFmtId="164" fontId="27" fillId="0" borderId="24" xfId="94" applyNumberFormat="1" applyFont="1" applyBorder="1" applyAlignment="1" applyProtection="1">
      <alignment horizontal="centerContinuous" vertical="center"/>
    </xf>
    <xf numFmtId="175" fontId="13" fillId="25" borderId="29" xfId="94" applyNumberFormat="1" applyFont="1" applyFill="1" applyBorder="1" applyAlignment="1" applyProtection="1">
      <protection locked="0"/>
    </xf>
    <xf numFmtId="168" fontId="50" fillId="0" borderId="0" xfId="94" applyNumberFormat="1" applyFont="1" applyFill="1" applyBorder="1" applyAlignment="1" applyProtection="1">
      <alignment vertical="center"/>
    </xf>
    <xf numFmtId="166" fontId="27" fillId="0" borderId="0" xfId="94" applyNumberFormat="1" applyFont="1" applyFill="1" applyBorder="1" applyAlignment="1" applyProtection="1">
      <alignment horizontal="centerContinuous" vertical="center"/>
    </xf>
    <xf numFmtId="166" fontId="13" fillId="25" borderId="46" xfId="94" applyNumberFormat="1" applyFont="1" applyFill="1" applyBorder="1" applyAlignment="1" applyProtection="1">
      <alignment vertical="center"/>
      <protection locked="0"/>
    </xf>
    <xf numFmtId="166" fontId="13" fillId="25" borderId="42" xfId="94" applyNumberFormat="1" applyFont="1" applyFill="1" applyBorder="1" applyAlignment="1" applyProtection="1">
      <alignment vertical="center"/>
      <protection locked="0"/>
    </xf>
    <xf numFmtId="166" fontId="13" fillId="25" borderId="60" xfId="94" applyNumberFormat="1" applyFont="1" applyFill="1" applyBorder="1" applyAlignment="1" applyProtection="1">
      <alignment vertical="center"/>
      <protection locked="0"/>
    </xf>
    <xf numFmtId="166" fontId="13" fillId="25" borderId="35" xfId="94" applyNumberFormat="1" applyFont="1" applyFill="1" applyBorder="1" applyAlignment="1" applyProtection="1">
      <alignment vertical="center"/>
      <protection locked="0"/>
    </xf>
    <xf numFmtId="166" fontId="13" fillId="25" borderId="30" xfId="94" applyNumberFormat="1" applyFont="1" applyFill="1" applyBorder="1" applyAlignment="1" applyProtection="1">
      <alignment vertical="center"/>
      <protection locked="0"/>
    </xf>
    <xf numFmtId="168" fontId="66" fillId="0" borderId="0" xfId="94" applyFont="1" applyAlignment="1" applyProtection="1">
      <alignment horizontal="left" vertical="center"/>
    </xf>
    <xf numFmtId="168" fontId="67" fillId="0" borderId="0" xfId="94" applyFont="1" applyAlignment="1" applyProtection="1">
      <alignment horizontal="right" vertical="center"/>
    </xf>
    <xf numFmtId="168" fontId="67" fillId="0" borderId="0" xfId="94" applyFont="1" applyAlignment="1" applyProtection="1">
      <alignment horizontal="left" vertical="center"/>
    </xf>
    <xf numFmtId="168" fontId="67" fillId="0" borderId="0" xfId="94" applyFont="1" applyAlignment="1" applyProtection="1">
      <alignment horizontal="centerContinuous" vertical="center"/>
    </xf>
    <xf numFmtId="168" fontId="67" fillId="0" borderId="0" xfId="94" applyFont="1" applyAlignment="1" applyProtection="1">
      <alignment horizontal="center" vertical="center"/>
    </xf>
    <xf numFmtId="166" fontId="13" fillId="0" borderId="23" xfId="94" applyNumberFormat="1" applyFont="1" applyFill="1" applyBorder="1" applyAlignment="1" applyProtection="1">
      <alignment vertical="center"/>
    </xf>
    <xf numFmtId="166" fontId="13" fillId="0" borderId="25" xfId="94" applyNumberFormat="1" applyFont="1" applyFill="1" applyBorder="1" applyAlignment="1" applyProtection="1">
      <alignment vertical="center"/>
    </xf>
    <xf numFmtId="166" fontId="27" fillId="0" borderId="33" xfId="94" applyNumberFormat="1" applyFont="1" applyBorder="1" applyAlignment="1" applyProtection="1">
      <alignment horizontal="centerContinuous" vertical="center"/>
    </xf>
    <xf numFmtId="0" fontId="1" fillId="0" borderId="0" xfId="0" quotePrefix="1" applyFont="1" applyFill="1"/>
    <xf numFmtId="0" fontId="68" fillId="0" borderId="0" xfId="0" applyFont="1"/>
    <xf numFmtId="164" fontId="1" fillId="0" borderId="0" xfId="94" applyNumberFormat="1" applyFont="1" applyFill="1" applyBorder="1" applyAlignment="1" applyProtection="1">
      <alignment horizontal="left" vertical="center"/>
      <protection hidden="1"/>
    </xf>
    <xf numFmtId="0" fontId="13" fillId="0" borderId="0" xfId="0" quotePrefix="1" applyFont="1" applyFill="1"/>
    <xf numFmtId="0" fontId="0" fillId="0" borderId="0" xfId="0" applyProtection="1">
      <protection locked="0"/>
    </xf>
    <xf numFmtId="1" fontId="13" fillId="0" borderId="0" xfId="94" applyNumberFormat="1" applyFont="1" applyBorder="1" applyAlignment="1" applyProtection="1">
      <alignment horizontal="left" vertical="center"/>
    </xf>
    <xf numFmtId="164" fontId="27" fillId="0" borderId="24" xfId="94" applyNumberFormat="1" applyFont="1" applyFill="1" applyBorder="1" applyAlignment="1" applyProtection="1">
      <alignment vertical="center"/>
    </xf>
    <xf numFmtId="0" fontId="27" fillId="0" borderId="0" xfId="94" applyNumberFormat="1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vertical="center"/>
    </xf>
    <xf numFmtId="168" fontId="27" fillId="0" borderId="19" xfId="94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horizontal="center" vertical="center"/>
    </xf>
    <xf numFmtId="1" fontId="27" fillId="0" borderId="19" xfId="94" applyNumberFormat="1" applyFont="1" applyFill="1" applyBorder="1" applyAlignment="1" applyProtection="1">
      <alignment horizontal="center"/>
    </xf>
    <xf numFmtId="168" fontId="27" fillId="0" borderId="19" xfId="94" applyNumberFormat="1" applyFont="1" applyFill="1" applyBorder="1" applyAlignment="1" applyProtection="1">
      <alignment horizontal="center" vertical="center"/>
    </xf>
    <xf numFmtId="167" fontId="27" fillId="0" borderId="19" xfId="94" applyNumberFormat="1" applyFont="1" applyFill="1" applyBorder="1" applyAlignment="1" applyProtection="1">
      <alignment vertical="center"/>
    </xf>
    <xf numFmtId="170" fontId="27" fillId="0" borderId="19" xfId="94" applyNumberFormat="1" applyFont="1" applyFill="1" applyBorder="1" applyAlignment="1" applyProtection="1">
      <alignment vertical="center"/>
    </xf>
    <xf numFmtId="168" fontId="27" fillId="0" borderId="19" xfId="94" applyNumberFormat="1" applyFont="1" applyFill="1" applyBorder="1" applyAlignment="1" applyProtection="1">
      <alignment vertical="center"/>
    </xf>
    <xf numFmtId="164" fontId="27" fillId="0" borderId="24" xfId="94" applyNumberFormat="1" applyFont="1" applyBorder="1" applyAlignment="1" applyProtection="1">
      <alignment horizontal="center" vertical="center"/>
    </xf>
    <xf numFmtId="164" fontId="13" fillId="25" borderId="31" xfId="94" applyNumberFormat="1" applyFont="1" applyFill="1" applyBorder="1" applyAlignment="1" applyProtection="1">
      <protection locked="0"/>
    </xf>
    <xf numFmtId="166" fontId="13" fillId="0" borderId="0" xfId="94" applyNumberFormat="1" applyFont="1" applyFill="1" applyBorder="1" applyAlignment="1" applyProtection="1">
      <alignment vertical="center"/>
    </xf>
    <xf numFmtId="168" fontId="27" fillId="0" borderId="21" xfId="94" applyFont="1" applyBorder="1" applyAlignment="1" applyProtection="1">
      <alignment horizontal="center" vertical="center"/>
    </xf>
    <xf numFmtId="168" fontId="27" fillId="0" borderId="23" xfId="94" applyFont="1" applyBorder="1" applyAlignment="1" applyProtection="1">
      <alignment horizontal="center" vertical="center"/>
    </xf>
    <xf numFmtId="165" fontId="13" fillId="0" borderId="70" xfId="94" applyNumberFormat="1" applyFont="1" applyBorder="1" applyAlignment="1" applyProtection="1">
      <alignment vertical="center"/>
    </xf>
    <xf numFmtId="165" fontId="13" fillId="0" borderId="71" xfId="94" applyNumberFormat="1" applyFont="1" applyBorder="1" applyAlignment="1" applyProtection="1">
      <alignment vertical="center"/>
    </xf>
    <xf numFmtId="168" fontId="13" fillId="29" borderId="22" xfId="94" applyFont="1" applyFill="1" applyBorder="1" applyAlignment="1" applyProtection="1">
      <alignment vertical="center"/>
    </xf>
    <xf numFmtId="168" fontId="13" fillId="29" borderId="37" xfId="94" applyFont="1" applyFill="1" applyBorder="1" applyAlignment="1" applyProtection="1">
      <alignment vertical="center"/>
    </xf>
    <xf numFmtId="168" fontId="13" fillId="29" borderId="24" xfId="94" applyFont="1" applyFill="1" applyBorder="1" applyAlignment="1" applyProtection="1">
      <alignment vertical="center"/>
    </xf>
    <xf numFmtId="168" fontId="13" fillId="29" borderId="20" xfId="94" applyFont="1" applyFill="1" applyBorder="1" applyAlignment="1" applyProtection="1">
      <alignment vertical="center"/>
    </xf>
    <xf numFmtId="168" fontId="13" fillId="29" borderId="26" xfId="94" applyFont="1" applyFill="1" applyBorder="1" applyAlignment="1" applyProtection="1">
      <alignment vertical="center"/>
    </xf>
    <xf numFmtId="168" fontId="27" fillId="0" borderId="22" xfId="94" applyFont="1" applyBorder="1" applyAlignment="1" applyProtection="1">
      <alignment horizontal="centerContinuous" vertical="center"/>
    </xf>
    <xf numFmtId="169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169" fontId="13" fillId="25" borderId="35" xfId="94" applyNumberFormat="1" applyFont="1" applyFill="1" applyBorder="1" applyAlignment="1" applyProtection="1">
      <alignment horizontal="centerContinuous" vertical="center"/>
    </xf>
    <xf numFmtId="169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169" fontId="13" fillId="25" borderId="14" xfId="94" applyNumberFormat="1" applyFont="1" applyFill="1" applyBorder="1" applyAlignment="1" applyProtection="1">
      <alignment horizontal="centerContinuous" vertical="center"/>
    </xf>
    <xf numFmtId="168" fontId="27" fillId="0" borderId="26" xfId="94" applyFont="1" applyBorder="1" applyAlignment="1" applyProtection="1">
      <alignment horizontal="centerContinuous" vertical="center"/>
    </xf>
    <xf numFmtId="168" fontId="13" fillId="0" borderId="26" xfId="94" applyFont="1" applyBorder="1" applyAlignment="1" applyProtection="1">
      <alignment horizontal="centerContinuous" vertical="center"/>
    </xf>
    <xf numFmtId="175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175" fontId="13" fillId="25" borderId="14" xfId="94" applyNumberFormat="1" applyFont="1" applyFill="1" applyBorder="1" applyAlignment="1" applyProtection="1">
      <alignment horizontal="centerContinuous" vertical="center"/>
    </xf>
    <xf numFmtId="175" fontId="13" fillId="25" borderId="60" xfId="94" applyNumberFormat="1" applyFont="1" applyFill="1" applyBorder="1" applyAlignment="1" applyProtection="1">
      <alignment horizontal="centerContinuous" vertical="center"/>
      <protection locked="0"/>
    </xf>
    <xf numFmtId="175" fontId="13" fillId="25" borderId="30" xfId="94" applyNumberFormat="1" applyFont="1" applyFill="1" applyBorder="1" applyAlignment="1" applyProtection="1">
      <alignment horizontal="centerContinuous" vertical="center"/>
    </xf>
    <xf numFmtId="165" fontId="13" fillId="0" borderId="22" xfId="94" applyNumberFormat="1" applyFont="1" applyBorder="1" applyAlignment="1" applyProtection="1">
      <alignment horizontal="centerContinuous" vertical="center"/>
    </xf>
    <xf numFmtId="165" fontId="13" fillId="0" borderId="37" xfId="94" applyNumberFormat="1" applyFont="1" applyBorder="1" applyAlignment="1" applyProtection="1">
      <alignment horizontal="centerContinuous" vertical="center"/>
    </xf>
    <xf numFmtId="165" fontId="32" fillId="0" borderId="0" xfId="94" applyNumberFormat="1" applyFont="1" applyBorder="1" applyAlignment="1" applyProtection="1">
      <alignment vertical="center"/>
    </xf>
    <xf numFmtId="165" fontId="13" fillId="0" borderId="24" xfId="94" applyNumberFormat="1" applyFont="1" applyBorder="1" applyAlignment="1" applyProtection="1">
      <alignment horizontal="centerContinuous" vertical="center"/>
    </xf>
    <xf numFmtId="165" fontId="13" fillId="0" borderId="20" xfId="94" applyNumberFormat="1" applyFont="1" applyBorder="1" applyAlignment="1" applyProtection="1">
      <alignment horizontal="centerContinuous" vertical="center"/>
    </xf>
    <xf numFmtId="168" fontId="13" fillId="0" borderId="24" xfId="94" applyFont="1" applyBorder="1" applyAlignment="1" applyProtection="1">
      <alignment horizontal="centerContinuous" vertical="center"/>
    </xf>
    <xf numFmtId="168" fontId="13" fillId="0" borderId="20" xfId="94" applyFont="1" applyBorder="1" applyAlignment="1" applyProtection="1">
      <alignment horizontal="centerContinuous" vertical="center"/>
    </xf>
    <xf numFmtId="178" fontId="13" fillId="0" borderId="15" xfId="94" applyNumberFormat="1" applyFont="1" applyBorder="1" applyAlignment="1" applyProtection="1">
      <alignment vertical="center"/>
    </xf>
    <xf numFmtId="178" fontId="13" fillId="0" borderId="15" xfId="94" applyNumberFormat="1" applyFont="1" applyFill="1" applyBorder="1" applyAlignment="1" applyProtection="1">
      <alignment vertical="center"/>
    </xf>
    <xf numFmtId="178" fontId="13" fillId="0" borderId="31" xfId="94" applyNumberFormat="1" applyFont="1" applyBorder="1" applyAlignment="1" applyProtection="1">
      <alignment vertical="center"/>
    </xf>
    <xf numFmtId="178" fontId="13" fillId="0" borderId="31" xfId="94" applyNumberFormat="1" applyFont="1" applyFill="1" applyBorder="1" applyAlignment="1" applyProtection="1">
      <alignment vertical="center"/>
    </xf>
    <xf numFmtId="179" fontId="13" fillId="0" borderId="15" xfId="94" applyNumberFormat="1" applyFont="1" applyBorder="1" applyAlignment="1" applyProtection="1">
      <alignment vertical="center"/>
    </xf>
    <xf numFmtId="179" fontId="13" fillId="0" borderId="31" xfId="94" applyNumberFormat="1" applyFont="1" applyBorder="1" applyAlignment="1" applyProtection="1">
      <alignment vertical="center"/>
    </xf>
    <xf numFmtId="180" fontId="13" fillId="0" borderId="15" xfId="94" applyNumberFormat="1" applyFont="1" applyBorder="1" applyAlignment="1" applyProtection="1">
      <alignment vertical="center"/>
    </xf>
    <xf numFmtId="181" fontId="27" fillId="0" borderId="25" xfId="94" applyNumberFormat="1" applyFont="1" applyBorder="1" applyAlignment="1" applyProtection="1">
      <alignment horizontal="center" vertical="center"/>
    </xf>
    <xf numFmtId="182" fontId="13" fillId="0" borderId="15" xfId="94" applyNumberFormat="1" applyFont="1" applyBorder="1" applyAlignment="1" applyProtection="1">
      <alignment vertical="center"/>
    </xf>
    <xf numFmtId="182" fontId="13" fillId="0" borderId="31" xfId="94" applyNumberFormat="1" applyFont="1" applyBorder="1" applyAlignment="1" applyProtection="1">
      <alignment vertical="center"/>
    </xf>
    <xf numFmtId="180" fontId="13" fillId="0" borderId="27" xfId="94" applyNumberFormat="1" applyFont="1" applyBorder="1" applyAlignment="1" applyProtection="1">
      <alignment vertical="center"/>
    </xf>
    <xf numFmtId="180" fontId="13" fillId="0" borderId="16" xfId="94" applyNumberFormat="1" applyFont="1" applyBorder="1" applyAlignment="1" applyProtection="1">
      <alignment vertical="center"/>
    </xf>
    <xf numFmtId="180" fontId="13" fillId="0" borderId="31" xfId="94" applyNumberFormat="1" applyFont="1" applyBorder="1" applyAlignment="1" applyProtection="1">
      <alignment vertical="center"/>
    </xf>
    <xf numFmtId="180" fontId="13" fillId="0" borderId="17" xfId="94" applyNumberFormat="1" applyFont="1" applyBorder="1" applyAlignment="1" applyProtection="1">
      <alignment horizontal="right" vertical="center"/>
    </xf>
    <xf numFmtId="180" fontId="13" fillId="0" borderId="14" xfId="94" applyNumberFormat="1" applyFont="1" applyBorder="1" applyAlignment="1" applyProtection="1">
      <alignment vertical="center"/>
    </xf>
    <xf numFmtId="180" fontId="13" fillId="0" borderId="35" xfId="94" applyNumberFormat="1" applyFont="1" applyBorder="1" applyAlignment="1" applyProtection="1">
      <alignment vertical="center"/>
    </xf>
    <xf numFmtId="180" fontId="13" fillId="0" borderId="30" xfId="94" applyNumberFormat="1" applyFont="1" applyBorder="1" applyAlignment="1" applyProtection="1">
      <alignment vertical="center"/>
    </xf>
    <xf numFmtId="183" fontId="13" fillId="0" borderId="17" xfId="94" applyNumberFormat="1" applyFont="1" applyBorder="1" applyAlignment="1" applyProtection="1">
      <alignment vertical="center"/>
    </xf>
    <xf numFmtId="180" fontId="13" fillId="0" borderId="17" xfId="94" applyNumberFormat="1" applyFont="1" applyBorder="1" applyAlignment="1" applyProtection="1">
      <alignment vertical="center"/>
    </xf>
    <xf numFmtId="180" fontId="13" fillId="0" borderId="21" xfId="94" applyNumberFormat="1" applyFont="1" applyBorder="1" applyAlignment="1" applyProtection="1">
      <alignment vertical="center"/>
    </xf>
    <xf numFmtId="180" fontId="13" fillId="0" borderId="23" xfId="94" applyNumberFormat="1" applyFont="1" applyBorder="1" applyAlignment="1" applyProtection="1">
      <alignment vertical="center"/>
    </xf>
    <xf numFmtId="180" fontId="13" fillId="0" borderId="29" xfId="94" applyNumberFormat="1" applyFont="1" applyBorder="1" applyAlignment="1" applyProtection="1">
      <alignment vertical="center"/>
    </xf>
    <xf numFmtId="180" fontId="13" fillId="0" borderId="17" xfId="94" applyNumberFormat="1" applyFont="1" applyBorder="1" applyAlignment="1" applyProtection="1">
      <alignment horizontal="center" vertical="center"/>
    </xf>
    <xf numFmtId="180" fontId="13" fillId="0" borderId="25" xfId="94" applyNumberFormat="1" applyFont="1" applyBorder="1" applyAlignment="1" applyProtection="1">
      <alignment vertical="center"/>
    </xf>
    <xf numFmtId="180" fontId="13" fillId="0" borderId="20" xfId="94" applyNumberFormat="1" applyFont="1" applyBorder="1" applyAlignment="1" applyProtection="1">
      <alignment vertical="center"/>
    </xf>
    <xf numFmtId="180" fontId="13" fillId="0" borderId="72" xfId="94" applyNumberFormat="1" applyFont="1" applyBorder="1" applyAlignment="1" applyProtection="1">
      <alignment vertical="center"/>
    </xf>
    <xf numFmtId="1" fontId="47" fillId="0" borderId="0" xfId="94" applyNumberFormat="1" applyFont="1" applyFill="1" applyBorder="1" applyAlignment="1" applyProtection="1">
      <alignment horizontal="left" vertical="center"/>
    </xf>
    <xf numFmtId="168" fontId="47" fillId="0" borderId="0" xfId="94" applyFont="1" applyAlignment="1" applyProtection="1">
      <alignment vertical="center"/>
    </xf>
    <xf numFmtId="168" fontId="50" fillId="29" borderId="23" xfId="94" applyFont="1" applyFill="1" applyBorder="1" applyAlignment="1" applyProtection="1">
      <alignment vertical="center"/>
    </xf>
    <xf numFmtId="168" fontId="50" fillId="29" borderId="25" xfId="94" applyFont="1" applyFill="1" applyBorder="1" applyAlignment="1" applyProtection="1">
      <alignment vertical="center"/>
    </xf>
    <xf numFmtId="0" fontId="51" fillId="0" borderId="0" xfId="0" applyFont="1" applyFill="1"/>
    <xf numFmtId="0" fontId="51" fillId="0" borderId="0" xfId="0" applyFont="1" applyFill="1" applyBorder="1"/>
    <xf numFmtId="0" fontId="51" fillId="0" borderId="0" xfId="0" applyFont="1" applyBorder="1" applyAlignment="1">
      <alignment vertical="center"/>
    </xf>
    <xf numFmtId="1" fontId="73" fillId="0" borderId="0" xfId="94" applyNumberFormat="1" applyFont="1" applyAlignment="1" applyProtection="1">
      <alignment vertical="center"/>
    </xf>
    <xf numFmtId="164" fontId="13" fillId="0" borderId="59" xfId="94" applyNumberFormat="1" applyFont="1" applyBorder="1" applyAlignment="1" applyProtection="1">
      <alignment horizontal="left" vertical="center"/>
    </xf>
    <xf numFmtId="169" fontId="13" fillId="25" borderId="40" xfId="94" applyNumberFormat="1" applyFont="1" applyFill="1" applyBorder="1" applyAlignment="1" applyProtection="1">
      <alignment horizontal="centerContinuous" vertical="center"/>
      <protection locked="0"/>
    </xf>
    <xf numFmtId="169" fontId="13" fillId="25" borderId="59" xfId="94" applyNumberFormat="1" applyFont="1" applyFill="1" applyBorder="1" applyAlignment="1" applyProtection="1">
      <alignment horizontal="centerContinuous" vertical="center"/>
    </xf>
    <xf numFmtId="1" fontId="75" fillId="0" borderId="0" xfId="94" applyNumberFormat="1" applyFont="1" applyAlignment="1" applyProtection="1">
      <alignment vertical="center"/>
    </xf>
    <xf numFmtId="168" fontId="73" fillId="0" borderId="0" xfId="94" applyFont="1" applyBorder="1" applyAlignment="1" applyProtection="1">
      <alignment vertical="center"/>
    </xf>
    <xf numFmtId="2" fontId="73" fillId="0" borderId="0" xfId="94" applyNumberFormat="1" applyFont="1" applyBorder="1" applyAlignment="1" applyProtection="1">
      <alignment vertical="center"/>
    </xf>
    <xf numFmtId="168" fontId="73" fillId="0" borderId="0" xfId="94" applyFont="1" applyAlignment="1" applyProtection="1">
      <alignment vertical="center"/>
    </xf>
    <xf numFmtId="2" fontId="73" fillId="0" borderId="0" xfId="94" applyNumberFormat="1" applyFont="1" applyAlignment="1" applyProtection="1">
      <alignment vertical="center"/>
    </xf>
    <xf numFmtId="167" fontId="13" fillId="26" borderId="23" xfId="0" applyNumberFormat="1" applyFont="1" applyFill="1" applyBorder="1" applyAlignment="1">
      <alignment horizontal="center" vertical="center"/>
    </xf>
    <xf numFmtId="175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175" fontId="13" fillId="25" borderId="35" xfId="94" applyNumberFormat="1" applyFont="1" applyFill="1" applyBorder="1" applyAlignment="1" applyProtection="1">
      <alignment horizontal="centerContinuous" vertical="center"/>
    </xf>
    <xf numFmtId="169" fontId="13" fillId="26" borderId="14" xfId="94" applyNumberFormat="1" applyFont="1" applyFill="1" applyBorder="1" applyAlignment="1" applyProtection="1">
      <alignment vertical="center"/>
    </xf>
    <xf numFmtId="2" fontId="13" fillId="26" borderId="23" xfId="94" applyNumberFormat="1" applyFont="1" applyFill="1" applyBorder="1" applyAlignment="1">
      <alignment horizontal="center"/>
    </xf>
    <xf numFmtId="168" fontId="13" fillId="27" borderId="21" xfId="94" applyNumberFormat="1" applyFont="1" applyFill="1" applyBorder="1" applyAlignment="1">
      <alignment horizontal="center" vertical="center"/>
    </xf>
    <xf numFmtId="168" fontId="13" fillId="27" borderId="23" xfId="0" applyNumberFormat="1" applyFont="1" applyFill="1" applyBorder="1" applyAlignment="1">
      <alignment horizontal="center" vertical="center"/>
    </xf>
    <xf numFmtId="165" fontId="13" fillId="0" borderId="27" xfId="94" applyNumberFormat="1" applyFont="1" applyFill="1" applyBorder="1" applyAlignment="1" applyProtection="1">
      <alignment horizontal="center" vertical="center"/>
    </xf>
    <xf numFmtId="175" fontId="13" fillId="25" borderId="44" xfId="94" applyNumberFormat="1" applyFont="1" applyFill="1" applyBorder="1" applyAlignment="1" applyProtection="1">
      <alignment horizontal="centerContinuous" vertical="center"/>
      <protection locked="0"/>
    </xf>
    <xf numFmtId="175" fontId="13" fillId="25" borderId="28" xfId="94" applyNumberFormat="1" applyFont="1" applyFill="1" applyBorder="1" applyAlignment="1" applyProtection="1">
      <alignment horizontal="centerContinuous" vertical="center"/>
    </xf>
    <xf numFmtId="180" fontId="13" fillId="0" borderId="0" xfId="94" applyNumberFormat="1" applyFont="1" applyBorder="1" applyAlignment="1" applyProtection="1">
      <alignment vertical="center"/>
    </xf>
    <xf numFmtId="165" fontId="76" fillId="0" borderId="26" xfId="94" quotePrefix="1" applyNumberFormat="1" applyFont="1" applyBorder="1" applyAlignment="1" applyProtection="1">
      <alignment horizontal="centerContinuous" vertical="center"/>
    </xf>
    <xf numFmtId="164" fontId="76" fillId="0" borderId="26" xfId="94" quotePrefix="1" applyNumberFormat="1" applyFont="1" applyBorder="1" applyAlignment="1" applyProtection="1">
      <alignment horizontal="centerContinuous" vertical="center"/>
    </xf>
    <xf numFmtId="168" fontId="76" fillId="0" borderId="38" xfId="94" applyFont="1" applyBorder="1" applyAlignment="1" applyProtection="1">
      <alignment horizontal="centerContinuous" vertical="center"/>
    </xf>
    <xf numFmtId="168" fontId="77" fillId="0" borderId="38" xfId="94" applyFont="1" applyBorder="1" applyAlignment="1" applyProtection="1">
      <alignment horizontal="centerContinuous" vertical="center"/>
    </xf>
    <xf numFmtId="164" fontId="76" fillId="0" borderId="39" xfId="94" quotePrefix="1" applyNumberFormat="1" applyFont="1" applyBorder="1" applyAlignment="1" applyProtection="1">
      <alignment horizontal="centerContinuous" vertical="center"/>
    </xf>
    <xf numFmtId="168" fontId="77" fillId="0" borderId="48" xfId="94" applyFont="1" applyBorder="1" applyAlignment="1" applyProtection="1">
      <alignment horizontal="centerContinuous" vertical="center"/>
    </xf>
    <xf numFmtId="168" fontId="54" fillId="30" borderId="0" xfId="94" applyFont="1" applyFill="1" applyAlignment="1" applyProtection="1">
      <alignment vertical="center"/>
    </xf>
    <xf numFmtId="168" fontId="54" fillId="30" borderId="0" xfId="94" applyFont="1" applyFill="1" applyBorder="1" applyAlignment="1" applyProtection="1">
      <alignment vertical="center"/>
    </xf>
    <xf numFmtId="168" fontId="54" fillId="30" borderId="0" xfId="94" applyFont="1" applyFill="1" applyAlignment="1" applyProtection="1">
      <alignment horizontal="left" vertical="center"/>
    </xf>
    <xf numFmtId="1" fontId="54" fillId="0" borderId="0" xfId="94" applyNumberFormat="1" applyFont="1" applyBorder="1" applyAlignment="1" applyProtection="1">
      <alignment vertical="center"/>
    </xf>
    <xf numFmtId="0" fontId="54" fillId="30" borderId="4" xfId="0" applyFont="1" applyFill="1" applyBorder="1" applyProtection="1"/>
    <xf numFmtId="1" fontId="54" fillId="30" borderId="0" xfId="94" applyNumberFormat="1" applyFont="1" applyFill="1" applyBorder="1" applyAlignment="1" applyProtection="1">
      <alignment vertical="center"/>
    </xf>
    <xf numFmtId="164" fontId="33" fillId="0" borderId="34" xfId="94" applyNumberFormat="1" applyFont="1" applyBorder="1" applyAlignment="1" applyProtection="1">
      <alignment horizontal="left" vertical="center"/>
    </xf>
    <xf numFmtId="1" fontId="74" fillId="0" borderId="0" xfId="94" applyNumberFormat="1" applyFont="1" applyAlignment="1" applyProtection="1">
      <alignment horizontal="left" vertical="center"/>
    </xf>
    <xf numFmtId="168" fontId="13" fillId="0" borderId="40" xfId="94" applyFont="1" applyFill="1" applyBorder="1" applyAlignment="1" applyProtection="1">
      <alignment vertical="center"/>
    </xf>
    <xf numFmtId="168" fontId="13" fillId="0" borderId="60" xfId="94" applyFont="1" applyFill="1" applyBorder="1" applyAlignment="1" applyProtection="1">
      <alignment vertical="center"/>
    </xf>
    <xf numFmtId="168" fontId="27" fillId="0" borderId="24" xfId="94" applyFont="1" applyFill="1" applyBorder="1" applyAlignment="1" applyProtection="1">
      <alignment vertical="center"/>
    </xf>
    <xf numFmtId="164" fontId="27" fillId="0" borderId="26" xfId="94" applyNumberFormat="1" applyFont="1" applyFill="1" applyBorder="1" applyAlignment="1" applyProtection="1">
      <alignment horizontal="centerContinuous" vertical="center"/>
    </xf>
    <xf numFmtId="164" fontId="76" fillId="0" borderId="26" xfId="94" quotePrefix="1" applyNumberFormat="1" applyFont="1" applyFill="1" applyBorder="1" applyAlignment="1" applyProtection="1">
      <alignment horizontal="centerContinuous" vertical="center"/>
    </xf>
    <xf numFmtId="164" fontId="27" fillId="0" borderId="38" xfId="94" applyNumberFormat="1" applyFont="1" applyFill="1" applyBorder="1" applyAlignment="1" applyProtection="1">
      <alignment horizontal="centerContinuous" vertical="center"/>
    </xf>
    <xf numFmtId="164" fontId="76" fillId="0" borderId="48" xfId="94" quotePrefix="1" applyNumberFormat="1" applyFont="1" applyFill="1" applyBorder="1" applyAlignment="1" applyProtection="1">
      <alignment horizontal="centerContinuous" vertical="center"/>
    </xf>
    <xf numFmtId="164" fontId="27" fillId="0" borderId="19" xfId="94" applyNumberFormat="1" applyFont="1" applyFill="1" applyBorder="1" applyAlignment="1" applyProtection="1">
      <alignment horizontal="centerContinuous" vertical="center"/>
    </xf>
    <xf numFmtId="168" fontId="13" fillId="0" borderId="38" xfId="94" applyFont="1" applyFill="1" applyBorder="1" applyAlignment="1" applyProtection="1">
      <alignment horizontal="centerContinuous" vertical="center"/>
    </xf>
    <xf numFmtId="164" fontId="76" fillId="0" borderId="19" xfId="94" quotePrefix="1" applyNumberFormat="1" applyFont="1" applyFill="1" applyBorder="1" applyAlignment="1" applyProtection="1">
      <alignment horizontal="centerContinuous" vertical="center"/>
    </xf>
    <xf numFmtId="168" fontId="77" fillId="0" borderId="19" xfId="94" applyFont="1" applyFill="1" applyBorder="1" applyAlignment="1" applyProtection="1">
      <alignment horizontal="centerContinuous" vertical="center"/>
    </xf>
    <xf numFmtId="164" fontId="27" fillId="0" borderId="25" xfId="94" applyNumberFormat="1" applyFont="1" applyFill="1" applyBorder="1" applyAlignment="1" applyProtection="1">
      <alignment horizontal="center" vertical="center"/>
    </xf>
    <xf numFmtId="164" fontId="27" fillId="0" borderId="26" xfId="94" applyNumberFormat="1" applyFont="1" applyFill="1" applyBorder="1" applyAlignment="1" applyProtection="1">
      <alignment horizontal="center" vertical="center"/>
    </xf>
    <xf numFmtId="180" fontId="13" fillId="0" borderId="15" xfId="94" applyNumberFormat="1" applyFont="1" applyFill="1" applyBorder="1" applyAlignment="1" applyProtection="1">
      <alignment vertical="center"/>
    </xf>
    <xf numFmtId="180" fontId="13" fillId="0" borderId="16" xfId="94" applyNumberFormat="1" applyFont="1" applyFill="1" applyBorder="1" applyAlignment="1" applyProtection="1">
      <alignment vertical="center"/>
    </xf>
    <xf numFmtId="180" fontId="13" fillId="0" borderId="27" xfId="94" applyNumberFormat="1" applyFont="1" applyFill="1" applyBorder="1" applyAlignment="1" applyProtection="1">
      <alignment vertical="center"/>
    </xf>
    <xf numFmtId="165" fontId="13" fillId="0" borderId="65" xfId="94" applyNumberFormat="1" applyFont="1" applyFill="1" applyBorder="1" applyAlignment="1" applyProtection="1">
      <alignment vertical="center"/>
    </xf>
    <xf numFmtId="167" fontId="27" fillId="0" borderId="53" xfId="94" applyNumberFormat="1" applyFont="1" applyFill="1" applyBorder="1" applyAlignment="1" applyProtection="1">
      <alignment vertical="center"/>
    </xf>
    <xf numFmtId="1" fontId="13" fillId="31" borderId="21" xfId="94" applyNumberFormat="1" applyFont="1" applyFill="1" applyBorder="1" applyAlignment="1" applyProtection="1">
      <alignment vertical="center"/>
    </xf>
    <xf numFmtId="1" fontId="13" fillId="31" borderId="23" xfId="94" applyNumberFormat="1" applyFont="1" applyFill="1" applyBorder="1" applyAlignment="1" applyProtection="1">
      <alignment vertical="center"/>
    </xf>
    <xf numFmtId="168" fontId="54" fillId="26" borderId="0" xfId="94" applyFont="1" applyFill="1" applyAlignment="1" applyProtection="1">
      <alignment vertical="center"/>
    </xf>
    <xf numFmtId="1" fontId="78" fillId="0" borderId="0" xfId="94" applyNumberFormat="1" applyFont="1" applyBorder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167" fontId="27" fillId="0" borderId="0" xfId="94" applyNumberFormat="1" applyFont="1" applyBorder="1" applyAlignment="1" applyProtection="1">
      <alignment vertical="center"/>
    </xf>
    <xf numFmtId="1" fontId="13" fillId="0" borderId="0" xfId="94" applyNumberFormat="1" applyFont="1" applyBorder="1" applyAlignment="1" applyProtection="1">
      <alignment horizontal="center" vertical="center"/>
    </xf>
    <xf numFmtId="168" fontId="13" fillId="25" borderId="0" xfId="94" applyFont="1" applyFill="1" applyBorder="1" applyAlignment="1" applyProtection="1">
      <alignment vertical="center"/>
    </xf>
    <xf numFmtId="2" fontId="13" fillId="0" borderId="0" xfId="94" applyNumberFormat="1" applyFont="1" applyBorder="1" applyAlignment="1" applyProtection="1">
      <alignment horizontal="right" vertical="center"/>
    </xf>
    <xf numFmtId="1" fontId="27" fillId="0" borderId="0" xfId="94" applyNumberFormat="1" applyFont="1" applyBorder="1" applyAlignment="1" applyProtection="1">
      <alignment horizontal="right" vertical="center"/>
    </xf>
    <xf numFmtId="3" fontId="27" fillId="0" borderId="0" xfId="94" applyNumberFormat="1" applyFont="1" applyBorder="1" applyAlignment="1" applyProtection="1">
      <alignment horizontal="right" vertical="center"/>
    </xf>
    <xf numFmtId="168" fontId="13" fillId="0" borderId="0" xfId="94" applyFont="1" applyBorder="1" applyAlignment="1" applyProtection="1">
      <alignment horizontal="right" vertical="center"/>
    </xf>
    <xf numFmtId="164" fontId="27" fillId="0" borderId="25" xfId="94" applyNumberFormat="1" applyFont="1" applyBorder="1" applyAlignment="1" applyProtection="1">
      <alignment horizontal="centerContinuous" vertical="center"/>
    </xf>
    <xf numFmtId="179" fontId="13" fillId="0" borderId="40" xfId="94" applyNumberFormat="1" applyFont="1" applyBorder="1" applyAlignment="1" applyProtection="1">
      <alignment vertical="center"/>
    </xf>
    <xf numFmtId="179" fontId="13" fillId="0" borderId="60" xfId="94" applyNumberFormat="1" applyFont="1" applyBorder="1" applyAlignment="1" applyProtection="1">
      <alignment vertical="center"/>
    </xf>
    <xf numFmtId="179" fontId="13" fillId="0" borderId="59" xfId="94" applyNumberFormat="1" applyFont="1" applyBorder="1" applyAlignment="1" applyProtection="1">
      <alignment vertical="center"/>
    </xf>
    <xf numFmtId="179" fontId="13" fillId="0" borderId="30" xfId="94" applyNumberFormat="1" applyFont="1" applyBorder="1" applyAlignment="1" applyProtection="1">
      <alignment vertical="center"/>
    </xf>
    <xf numFmtId="170" fontId="27" fillId="0" borderId="36" xfId="94" applyNumberFormat="1" applyFont="1" applyFill="1" applyBorder="1" applyAlignment="1" applyProtection="1">
      <alignment vertical="center"/>
    </xf>
    <xf numFmtId="179" fontId="13" fillId="0" borderId="42" xfId="94" applyNumberFormat="1" applyFont="1" applyBorder="1" applyAlignment="1" applyProtection="1">
      <alignment vertical="center"/>
    </xf>
    <xf numFmtId="0" fontId="13" fillId="0" borderId="41" xfId="94" applyNumberFormat="1" applyFont="1" applyFill="1" applyBorder="1" applyAlignment="1" applyProtection="1">
      <alignment vertical="center"/>
    </xf>
    <xf numFmtId="164" fontId="27" fillId="0" borderId="26" xfId="94" applyNumberFormat="1" applyFont="1" applyFill="1" applyBorder="1" applyAlignment="1" applyProtection="1">
      <alignment vertical="center"/>
    </xf>
    <xf numFmtId="164" fontId="27" fillId="0" borderId="46" xfId="94" applyNumberFormat="1" applyFont="1" applyBorder="1" applyAlignment="1" applyProtection="1">
      <alignment horizontal="center" vertical="center"/>
    </xf>
    <xf numFmtId="0" fontId="13" fillId="0" borderId="0" xfId="0" applyFont="1"/>
    <xf numFmtId="0" fontId="0" fillId="32" borderId="0" xfId="0" applyFill="1"/>
    <xf numFmtId="0" fontId="13" fillId="32" borderId="0" xfId="0" applyFont="1" applyFill="1" applyBorder="1" applyAlignment="1">
      <alignment vertical="center"/>
    </xf>
    <xf numFmtId="0" fontId="13" fillId="33" borderId="0" xfId="0" applyFont="1" applyFill="1"/>
    <xf numFmtId="0" fontId="13" fillId="33" borderId="0" xfId="0" applyFont="1" applyFill="1" applyBorder="1" applyAlignment="1">
      <alignment vertical="center"/>
    </xf>
    <xf numFmtId="0" fontId="0" fillId="33" borderId="0" xfId="0" applyFill="1"/>
    <xf numFmtId="168" fontId="13" fillId="34" borderId="23" xfId="94" applyNumberFormat="1" applyFont="1" applyFill="1" applyBorder="1" applyAlignment="1">
      <alignment horizontal="center" vertical="center"/>
    </xf>
    <xf numFmtId="168" fontId="13" fillId="34" borderId="23" xfId="0" applyNumberFormat="1" applyFont="1" applyFill="1" applyBorder="1" applyAlignment="1">
      <alignment horizontal="center" vertical="center"/>
    </xf>
    <xf numFmtId="168" fontId="13" fillId="34" borderId="15" xfId="94" applyNumberFormat="1" applyFont="1" applyFill="1" applyBorder="1" applyAlignment="1">
      <alignment horizontal="center" vertical="center"/>
    </xf>
    <xf numFmtId="2" fontId="13" fillId="34" borderId="23" xfId="94" applyNumberFormat="1" applyFont="1" applyFill="1" applyBorder="1" applyAlignment="1">
      <alignment horizontal="center"/>
    </xf>
    <xf numFmtId="2" fontId="13" fillId="34" borderId="27" xfId="94" applyNumberFormat="1" applyFont="1" applyFill="1" applyBorder="1" applyAlignment="1">
      <alignment horizontal="center"/>
    </xf>
    <xf numFmtId="168" fontId="54" fillId="0" borderId="0" xfId="94" applyFont="1"/>
    <xf numFmtId="1" fontId="54" fillId="26" borderId="0" xfId="94" applyNumberFormat="1" applyFont="1" applyFill="1" applyBorder="1" applyAlignment="1" applyProtection="1">
      <alignment horizontal="right" vertical="center"/>
    </xf>
    <xf numFmtId="1" fontId="54" fillId="0" borderId="0" xfId="94" applyNumberFormat="1" applyFont="1" applyFill="1" applyBorder="1" applyAlignment="1" applyProtection="1">
      <alignment horizontal="right" vertical="center"/>
    </xf>
    <xf numFmtId="166" fontId="13" fillId="25" borderId="16" xfId="94" applyNumberFormat="1" applyFont="1" applyFill="1" applyBorder="1" applyAlignment="1" applyProtection="1">
      <alignment vertical="center"/>
      <protection locked="0"/>
    </xf>
    <xf numFmtId="166" fontId="13" fillId="25" borderId="31" xfId="94" applyNumberFormat="1" applyFont="1" applyFill="1" applyBorder="1" applyAlignment="1" applyProtection="1">
      <alignment vertical="center"/>
      <protection locked="0"/>
    </xf>
    <xf numFmtId="166" fontId="13" fillId="25" borderId="28" xfId="94" applyNumberFormat="1" applyFont="1" applyFill="1" applyBorder="1" applyAlignment="1" applyProtection="1">
      <alignment vertical="center"/>
      <protection locked="0"/>
    </xf>
    <xf numFmtId="169" fontId="13" fillId="25" borderId="28" xfId="94" applyNumberFormat="1" applyFont="1" applyFill="1" applyBorder="1" applyAlignment="1" applyProtection="1">
      <alignment vertical="center"/>
      <protection locked="0"/>
    </xf>
    <xf numFmtId="0" fontId="13" fillId="0" borderId="59" xfId="94" applyNumberFormat="1" applyFont="1" applyBorder="1" applyAlignment="1" applyProtection="1">
      <alignment horizontal="center" vertical="center"/>
    </xf>
    <xf numFmtId="0" fontId="13" fillId="0" borderId="29" xfId="94" applyNumberFormat="1" applyFont="1" applyBorder="1" applyAlignment="1" applyProtection="1">
      <alignment horizontal="left" vertical="center"/>
    </xf>
    <xf numFmtId="0" fontId="13" fillId="0" borderId="15" xfId="94" applyNumberFormat="1" applyFont="1" applyBorder="1" applyAlignment="1" applyProtection="1">
      <alignment horizontal="left" vertical="center"/>
    </xf>
    <xf numFmtId="168" fontId="54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left" vertical="center"/>
    </xf>
    <xf numFmtId="1" fontId="81" fillId="0" borderId="0" xfId="94" applyNumberFormat="1" applyFont="1" applyAlignment="1" applyProtection="1">
      <alignment horizontal="left" vertical="center"/>
    </xf>
    <xf numFmtId="1" fontId="13" fillId="0" borderId="73" xfId="94" applyNumberFormat="1" applyFont="1" applyBorder="1" applyAlignment="1" applyProtection="1">
      <alignment horizontal="left" vertical="center"/>
    </xf>
    <xf numFmtId="168" fontId="82" fillId="0" borderId="0" xfId="94" applyFont="1" applyAlignment="1" applyProtection="1">
      <alignment vertical="center"/>
    </xf>
    <xf numFmtId="168" fontId="82" fillId="0" borderId="0" xfId="94" applyFont="1"/>
    <xf numFmtId="0" fontId="13" fillId="28" borderId="43" xfId="0" applyFont="1" applyFill="1" applyBorder="1" applyAlignment="1" applyProtection="1">
      <alignment horizontal="left"/>
      <protection locked="0"/>
    </xf>
    <xf numFmtId="174" fontId="13" fillId="28" borderId="43" xfId="0" applyNumberFormat="1" applyFont="1" applyFill="1" applyBorder="1" applyAlignment="1" applyProtection="1">
      <alignment horizontal="left"/>
      <protection locked="0"/>
    </xf>
    <xf numFmtId="0" fontId="13" fillId="28" borderId="42" xfId="94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13" fillId="28" borderId="60" xfId="94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13" fillId="0" borderId="42" xfId="94" applyNumberFormat="1" applyFont="1" applyFill="1" applyBorder="1" applyAlignment="1" applyProtection="1">
      <alignment vertical="center"/>
    </xf>
    <xf numFmtId="0" fontId="0" fillId="0" borderId="43" xfId="0" applyFill="1" applyBorder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</xf>
    <xf numFmtId="168" fontId="36" fillId="0" borderId="0" xfId="94" applyFont="1" applyAlignment="1" applyProtection="1">
      <alignment horizontal="left"/>
    </xf>
    <xf numFmtId="168" fontId="13" fillId="0" borderId="0" xfId="94" applyFont="1" applyAlignment="1" applyProtection="1">
      <alignment horizontal="left"/>
    </xf>
    <xf numFmtId="168" fontId="13" fillId="0" borderId="0" xfId="94" applyFont="1" applyAlignment="1" applyProtection="1"/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168" fontId="27" fillId="0" borderId="22" xfId="94" applyFont="1" applyBorder="1" applyAlignment="1">
      <alignment horizontal="center"/>
    </xf>
    <xf numFmtId="168" fontId="27" fillId="0" borderId="37" xfId="94" applyFont="1" applyBorder="1" applyAlignment="1">
      <alignment horizontal="center"/>
    </xf>
    <xf numFmtId="168" fontId="27" fillId="0" borderId="24" xfId="94" applyFont="1" applyBorder="1" applyAlignment="1">
      <alignment horizontal="center"/>
    </xf>
    <xf numFmtId="168" fontId="13" fillId="0" borderId="20" xfId="94" applyFont="1" applyBorder="1" applyAlignment="1">
      <alignment horizontal="center"/>
    </xf>
  </cellXfs>
  <cellStyles count="11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 xr:uid="{00000000-0005-0000-0000-000006000000}"/>
    <cellStyle name="20 % - Accent2" xfId="8" xr:uid="{00000000-0005-0000-0000-000007000000}"/>
    <cellStyle name="20 % - Accent3" xfId="9" xr:uid="{00000000-0005-0000-0000-000008000000}"/>
    <cellStyle name="20 % - Accent4" xfId="10" xr:uid="{00000000-0005-0000-0000-000009000000}"/>
    <cellStyle name="20 % - Accent5" xfId="11" xr:uid="{00000000-0005-0000-0000-00000A000000}"/>
    <cellStyle name="20 % - Accent6" xfId="12" xr:uid="{00000000-0005-0000-0000-00000B000000}"/>
    <cellStyle name="20% - Akzent1" xfId="13" xr:uid="{00000000-0005-0000-0000-00000C000000}"/>
    <cellStyle name="20% - Akzent2" xfId="14" xr:uid="{00000000-0005-0000-0000-00000D000000}"/>
    <cellStyle name="20% - Akzent3" xfId="15" xr:uid="{00000000-0005-0000-0000-00000E000000}"/>
    <cellStyle name="20% - Akzent4" xfId="16" xr:uid="{00000000-0005-0000-0000-00000F000000}"/>
    <cellStyle name="20% - Akzent5" xfId="17" xr:uid="{00000000-0005-0000-0000-000010000000}"/>
    <cellStyle name="20% - Akzent6" xfId="18" xr:uid="{00000000-0005-0000-0000-000011000000}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" xfId="25" xr:uid="{00000000-0005-0000-0000-000018000000}"/>
    <cellStyle name="40 % - Accent2" xfId="26" xr:uid="{00000000-0005-0000-0000-000019000000}"/>
    <cellStyle name="40 % - Accent3" xfId="27" xr:uid="{00000000-0005-0000-0000-00001A000000}"/>
    <cellStyle name="40 % - Accent4" xfId="28" xr:uid="{00000000-0005-0000-0000-00001B000000}"/>
    <cellStyle name="40 % - Accent5" xfId="29" xr:uid="{00000000-0005-0000-0000-00001C000000}"/>
    <cellStyle name="40 % - Accent6" xfId="30" xr:uid="{00000000-0005-0000-0000-00001D000000}"/>
    <cellStyle name="40% - Akzent1" xfId="31" xr:uid="{00000000-0005-0000-0000-00001E000000}"/>
    <cellStyle name="40% - Akzent2" xfId="32" xr:uid="{00000000-0005-0000-0000-00001F000000}"/>
    <cellStyle name="40% - Akzent3" xfId="33" xr:uid="{00000000-0005-0000-0000-000020000000}"/>
    <cellStyle name="40% - Akzent4" xfId="34" xr:uid="{00000000-0005-0000-0000-000021000000}"/>
    <cellStyle name="40% - Akzent5" xfId="35" xr:uid="{00000000-0005-0000-0000-000022000000}"/>
    <cellStyle name="40% - Akzent6" xfId="36" xr:uid="{00000000-0005-0000-0000-000023000000}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 % - Accent1" xfId="43" xr:uid="{00000000-0005-0000-0000-00002A000000}"/>
    <cellStyle name="60 % - Accent2" xfId="44" xr:uid="{00000000-0005-0000-0000-00002B000000}"/>
    <cellStyle name="60 % - Accent3" xfId="45" xr:uid="{00000000-0005-0000-0000-00002C000000}"/>
    <cellStyle name="60 % - Accent4" xfId="46" xr:uid="{00000000-0005-0000-0000-00002D000000}"/>
    <cellStyle name="60 % - Accent5" xfId="47" xr:uid="{00000000-0005-0000-0000-00002E000000}"/>
    <cellStyle name="60 % - Accent6" xfId="48" xr:uid="{00000000-0005-0000-0000-00002F000000}"/>
    <cellStyle name="60% - Akzent1" xfId="49" xr:uid="{00000000-0005-0000-0000-000030000000}"/>
    <cellStyle name="60% - Akzent2" xfId="50" xr:uid="{00000000-0005-0000-0000-000031000000}"/>
    <cellStyle name="60% - Akzent3" xfId="51" xr:uid="{00000000-0005-0000-0000-000032000000}"/>
    <cellStyle name="60% - Akzent4" xfId="52" xr:uid="{00000000-0005-0000-0000-000033000000}"/>
    <cellStyle name="60% - Akzent5" xfId="53" xr:uid="{00000000-0005-0000-0000-000034000000}"/>
    <cellStyle name="60% - Akzent6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Akzent1" xfId="61" builtinId="29" customBuiltin="1"/>
    <cellStyle name="Akzent2" xfId="62" builtinId="33" customBuiltin="1"/>
    <cellStyle name="Akzent3" xfId="63" builtinId="37" customBuiltin="1"/>
    <cellStyle name="Akzent4" xfId="64" builtinId="41" customBuiltin="1"/>
    <cellStyle name="Akzent5" xfId="65" builtinId="45" customBuiltin="1"/>
    <cellStyle name="Akzent6" xfId="66" builtinId="49" customBuiltin="1"/>
    <cellStyle name="Ausgabe" xfId="67" builtinId="21" customBuiltin="1"/>
    <cellStyle name="Avertissement" xfId="68" xr:uid="{00000000-0005-0000-0000-000043000000}"/>
    <cellStyle name="Berechnung" xfId="69" builtinId="22" customBuiltin="1"/>
    <cellStyle name="Calcul" xfId="70" xr:uid="{00000000-0005-0000-0000-000045000000}"/>
    <cellStyle name="Cellule liée" xfId="71" xr:uid="{00000000-0005-0000-0000-000046000000}"/>
    <cellStyle name="Commentaire" xfId="72" xr:uid="{00000000-0005-0000-0000-000047000000}"/>
    <cellStyle name="dbkatalog" xfId="73" xr:uid="{00000000-0005-0000-0000-000048000000}"/>
    <cellStyle name="DB-Katalog" xfId="74" xr:uid="{00000000-0005-0000-0000-000049000000}"/>
    <cellStyle name="Eingabe" xfId="75" builtinId="20" customBuiltin="1"/>
    <cellStyle name="Entrée" xfId="76" xr:uid="{00000000-0005-0000-0000-00004B000000}"/>
    <cellStyle name="Ergebnis" xfId="77" builtinId="25" customBuiltin="1"/>
    <cellStyle name="Erklärender Text" xfId="78" builtinId="53" customBuiltin="1"/>
    <cellStyle name="Gut" xfId="79" builtinId="26" customBuiltin="1"/>
    <cellStyle name="Insatisfaisant" xfId="80" xr:uid="{00000000-0005-0000-0000-00004F000000}"/>
    <cellStyle name="Lien hypertexte" xfId="81" xr:uid="{00000000-0005-0000-0000-000050000000}"/>
    <cellStyle name="Lien hypertexte visité" xfId="82" xr:uid="{00000000-0005-0000-0000-000051000000}"/>
    <cellStyle name="Lien hypertexte_Texte" xfId="83" xr:uid="{00000000-0005-0000-0000-000052000000}"/>
    <cellStyle name="Link" xfId="84" builtinId="8"/>
    <cellStyle name="Neutral" xfId="85" builtinId="28" customBuiltin="1"/>
    <cellStyle name="Neutre" xfId="86" xr:uid="{00000000-0005-0000-0000-000055000000}"/>
    <cellStyle name="Normal 2" xfId="87" xr:uid="{00000000-0005-0000-0000-000056000000}"/>
    <cellStyle name="Normal 3" xfId="88" xr:uid="{00000000-0005-0000-0000-000057000000}"/>
    <cellStyle name="Normal_AAdossier03" xfId="89" xr:uid="{00000000-0005-0000-0000-000058000000}"/>
    <cellStyle name="Notiz" xfId="90" builtinId="10" customBuiltin="1"/>
    <cellStyle name="Satisfaisant" xfId="91" xr:uid="{00000000-0005-0000-0000-00005A000000}"/>
    <cellStyle name="Schlecht" xfId="92" builtinId="27" customBuiltin="1"/>
    <cellStyle name="Sortie" xfId="93" xr:uid="{00000000-0005-0000-0000-00005C000000}"/>
    <cellStyle name="Standard" xfId="0" builtinId="0"/>
    <cellStyle name="Standard_Suisse-Bilanz 20131" xfId="94" xr:uid="{00000000-0005-0000-0000-00005E000000}"/>
    <cellStyle name="Texte explicatif" xfId="95" xr:uid="{00000000-0005-0000-0000-00005F000000}"/>
    <cellStyle name="Titre" xfId="96" xr:uid="{00000000-0005-0000-0000-000060000000}"/>
    <cellStyle name="Titre 1" xfId="97" xr:uid="{00000000-0005-0000-0000-000061000000}"/>
    <cellStyle name="Titre 2" xfId="98" xr:uid="{00000000-0005-0000-0000-000062000000}"/>
    <cellStyle name="Titre 3" xfId="99" xr:uid="{00000000-0005-0000-0000-000063000000}"/>
    <cellStyle name="Titre 4" xfId="100" xr:uid="{00000000-0005-0000-0000-000064000000}"/>
    <cellStyle name="Titre_Texte" xfId="101" xr:uid="{00000000-0005-0000-0000-000065000000}"/>
    <cellStyle name="Total" xfId="102" xr:uid="{00000000-0005-0000-0000-000066000000}"/>
    <cellStyle name="Überschrift" xfId="103" builtinId="15" customBuiltin="1"/>
    <cellStyle name="Überschrift 1" xfId="104" builtinId="16" customBuiltin="1"/>
    <cellStyle name="Überschrift 2" xfId="105" builtinId="17" customBuiltin="1"/>
    <cellStyle name="Überschrift 3" xfId="106" builtinId="18" customBuiltin="1"/>
    <cellStyle name="Überschrift 4" xfId="107" builtinId="19" customBuiltin="1"/>
    <cellStyle name="Vérification" xfId="108" xr:uid="{00000000-0005-0000-0000-00006C000000}"/>
    <cellStyle name="Verknüpfte Zelle" xfId="109" builtinId="24" customBuiltin="1"/>
    <cellStyle name="Warnender Text" xfId="110" builtinId="11" customBuiltin="1"/>
    <cellStyle name="Zelle überprüfen" xfId="111" builtinId="23" customBuiltin="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6043" name="Logo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22</xdr:col>
      <xdr:colOff>714375</xdr:colOff>
      <xdr:row>49</xdr:row>
      <xdr:rowOff>152400</xdr:rowOff>
    </xdr:to>
    <xdr:pic>
      <xdr:nvPicPr>
        <xdr:cNvPr id="6044" name="Grafik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57150"/>
          <a:ext cx="6248400" cy="836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50</xdr:row>
      <xdr:rowOff>9525</xdr:rowOff>
    </xdr:from>
    <xdr:to>
      <xdr:col>21</xdr:col>
      <xdr:colOff>647700</xdr:colOff>
      <xdr:row>97</xdr:row>
      <xdr:rowOff>9525</xdr:rowOff>
    </xdr:to>
    <xdr:pic>
      <xdr:nvPicPr>
        <xdr:cNvPr id="6045" name="Grafik 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8439150"/>
          <a:ext cx="5219700" cy="761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581025</xdr:colOff>
      <xdr:row>0</xdr:row>
      <xdr:rowOff>0</xdr:rowOff>
    </xdr:from>
    <xdr:to>
      <xdr:col>32</xdr:col>
      <xdr:colOff>628650</xdr:colOff>
      <xdr:row>49</xdr:row>
      <xdr:rowOff>85725</xdr:rowOff>
    </xdr:to>
    <xdr:pic>
      <xdr:nvPicPr>
        <xdr:cNvPr id="6046" name="Grafik 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0"/>
          <a:ext cx="6143625" cy="835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409575</xdr:colOff>
      <xdr:row>49</xdr:row>
      <xdr:rowOff>104775</xdr:rowOff>
    </xdr:from>
    <xdr:to>
      <xdr:col>30</xdr:col>
      <xdr:colOff>438150</xdr:colOff>
      <xdr:row>96</xdr:row>
      <xdr:rowOff>28575</xdr:rowOff>
    </xdr:to>
    <xdr:pic>
      <xdr:nvPicPr>
        <xdr:cNvPr id="6047" name="Grafik 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8372475"/>
          <a:ext cx="4600575" cy="7534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342899</xdr:colOff>
      <xdr:row>152</xdr:row>
      <xdr:rowOff>123825</xdr:rowOff>
    </xdr:from>
    <xdr:ext cx="66675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830299" y="23736300"/>
          <a:ext cx="6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de-CH"/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 macro="" textlink="">
      <xdr:nvSpPr>
        <xdr:cNvPr id="10280" name="recVorhang">
          <a:extLst>
            <a:ext uri="{FF2B5EF4-FFF2-40B4-BE49-F238E27FC236}">
              <a16:creationId xmlns:a16="http://schemas.microsoft.com/office/drawing/2014/main" id="{00000000-0008-0000-0100-000028280000}"/>
            </a:ext>
          </a:extLst>
        </xdr:cNvPr>
        <xdr:cNvSpPr>
          <a:spLocks noChangeArrowheads="1"/>
        </xdr:cNvSpPr>
      </xdr:nvSpPr>
      <xdr:spPr bwMode="auto">
        <a:xfrm>
          <a:off x="8686800" y="15868650"/>
          <a:ext cx="4238625" cy="1584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10281" name="Logo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7341" name="Logo">
          <a:extLs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3"/>
  <sheetViews>
    <sheetView showGridLines="0" showRowColHeaders="0" showZeros="0" zoomScaleNormal="100" workbookViewId="0">
      <selection activeCell="C9" sqref="C9"/>
    </sheetView>
  </sheetViews>
  <sheetFormatPr baseColWidth="10" defaultRowHeight="12.75" outlineLevelRow="4"/>
  <cols>
    <col min="1" max="1" width="1.7109375" style="122" customWidth="1"/>
    <col min="2" max="2" width="22.85546875" style="122" customWidth="1"/>
    <col min="3" max="3" width="14.5703125" style="122" customWidth="1"/>
    <col min="4" max="4" width="29.28515625" style="122" customWidth="1"/>
    <col min="5" max="5" width="6.85546875" style="122" customWidth="1"/>
    <col min="6" max="6" width="4.28515625" style="122" customWidth="1"/>
    <col min="7" max="7" width="11.28515625" style="122" customWidth="1"/>
    <col min="8" max="8" width="0.85546875" style="122" customWidth="1"/>
    <col min="9" max="9" width="6.85546875" style="122" hidden="1" customWidth="1"/>
    <col min="10" max="15" width="11.42578125" style="122" hidden="1" customWidth="1"/>
    <col min="16" max="21" width="11.42578125" style="122"/>
    <col min="22" max="22" width="13.5703125" style="122" customWidth="1"/>
    <col min="23" max="23" width="11.42578125" style="122"/>
    <col min="24" max="24" width="5.7109375" style="122" customWidth="1"/>
    <col min="25" max="16384" width="11.42578125" style="122"/>
  </cols>
  <sheetData>
    <row r="1" spans="1:15" ht="21" customHeight="1">
      <c r="G1" s="88" t="str">
        <f>Texte!A6</f>
        <v>Version: 1.7</v>
      </c>
      <c r="L1" s="415" t="s">
        <v>818</v>
      </c>
    </row>
    <row r="2" spans="1:15" ht="21" customHeight="1">
      <c r="A2" s="8"/>
      <c r="B2" s="7"/>
      <c r="C2" s="123" t="str">
        <f>Texte!A4</f>
        <v>Anleitung</v>
      </c>
      <c r="G2" s="87" t="str">
        <f>Texte!A5</f>
        <v>GMF</v>
      </c>
      <c r="H2" s="8"/>
    </row>
    <row r="3" spans="1:15" ht="7.5" customHeight="1" thickBot="1">
      <c r="A3" s="8"/>
      <c r="B3" s="9"/>
      <c r="C3" s="9"/>
      <c r="D3" s="9"/>
      <c r="E3" s="9"/>
      <c r="F3" s="9"/>
      <c r="G3" s="9"/>
      <c r="H3" s="8"/>
    </row>
    <row r="4" spans="1:15">
      <c r="A4" s="8"/>
      <c r="B4" s="8"/>
      <c r="C4" s="8"/>
      <c r="D4" s="8"/>
      <c r="E4" s="8"/>
      <c r="F4" s="8"/>
      <c r="G4" s="8"/>
      <c r="H4" s="8"/>
    </row>
    <row r="5" spans="1:15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Sprache:</v>
      </c>
      <c r="C9" s="406" t="s">
        <v>594</v>
      </c>
      <c r="F9" s="8"/>
      <c r="G9" s="11"/>
      <c r="H9" s="12"/>
      <c r="N9" s="124" t="s">
        <v>594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1:15" ht="15.75">
      <c r="B11" s="125" t="str">
        <f>Texte!A10</f>
        <v>Anleitung</v>
      </c>
      <c r="C11" s="125"/>
      <c r="N11" s="124" t="s">
        <v>596</v>
      </c>
      <c r="O11" s="124">
        <v>3</v>
      </c>
    </row>
    <row r="12" spans="1:15">
      <c r="B12" s="65" t="str">
        <f>Texte!A11</f>
        <v>grüne Zellen:</v>
      </c>
      <c r="C12" s="122" t="str">
        <f>Texte!A14</f>
        <v>Auswahllisten</v>
      </c>
    </row>
    <row r="13" spans="1:15">
      <c r="B13" s="66" t="str">
        <f>Texte!A12</f>
        <v>gelbe Zeilen:</v>
      </c>
      <c r="C13" s="122" t="str">
        <f>Texte!A15</f>
        <v>zur Dateneingabe</v>
      </c>
    </row>
    <row r="14" spans="1:15">
      <c r="B14" s="67" t="str">
        <f>Texte!A13</f>
        <v xml:space="preserve">weisse Zellen: </v>
      </c>
      <c r="C14" s="122" t="str">
        <f>Texte!A16</f>
        <v>gesperrte Zellen</v>
      </c>
    </row>
    <row r="16" spans="1:15" ht="15.75">
      <c r="B16" s="125" t="str">
        <f>Texte!A17</f>
        <v>Vorgehen:</v>
      </c>
      <c r="C16" s="125"/>
    </row>
    <row r="17" spans="2:7" ht="18" customHeight="1">
      <c r="B17" s="143" t="str">
        <f>Texte!A18</f>
        <v>Grundsatz: Übereinstimmung mit Suisse-Bilanz muss sein</v>
      </c>
      <c r="C17" s="126"/>
    </row>
    <row r="18" spans="2:7" ht="6.75" customHeight="1"/>
    <row r="19" spans="2:7">
      <c r="B19" s="141" t="str">
        <f>Texte!A19</f>
        <v>1. Betriebsangaben ausfüllen, insbesondere die "Gebietszuteilung"</v>
      </c>
    </row>
    <row r="20" spans="2:7">
      <c r="B20" s="141" t="str">
        <f>Texte!A20</f>
        <v>2. Teil A: Grund- und Kraftfutterverzehr</v>
      </c>
    </row>
    <row r="21" spans="2:7">
      <c r="B21" s="481" t="str">
        <f>Texte!A21</f>
        <v xml:space="preserve">    - Alle Tierarten mit Grundfutterverzehr erfassen</v>
      </c>
    </row>
    <row r="22" spans="2:7">
      <c r="B22" s="481" t="str">
        <f>Texte!A22</f>
        <v xml:space="preserve">    - Pro Tierkategorie die Gesamtmenge Kraftfutter, die auf</v>
      </c>
    </row>
    <row r="23" spans="2:7">
      <c r="B23" s="481" t="str">
        <f>Texte!A23</f>
        <v xml:space="preserve">      dem Ganzjahresbetrieb verfüttert wird, erfassen.</v>
      </c>
    </row>
    <row r="24" spans="2:7">
      <c r="B24" s="481" t="str">
        <f>Texte!A24</f>
        <v xml:space="preserve">    - Sömmerung: bei den Tierzahlen müssen die Anzahl gesömmerte Tiere (positiv) </v>
      </c>
    </row>
    <row r="25" spans="2:7">
      <c r="B25" s="481" t="str">
        <f>Texte!A25</f>
        <v xml:space="preserve">      und die Tage Sömmerung separat erfasst werden.</v>
      </c>
    </row>
    <row r="26" spans="2:7">
      <c r="B26" s="481" t="str">
        <f>Texte!A26</f>
        <v xml:space="preserve">    - Falls die Sömmerung erfasst wird, muss die effektiv verfütterte Menge an</v>
      </c>
    </row>
    <row r="27" spans="2:7">
      <c r="B27" s="481" t="str">
        <f>Texte!A27</f>
        <v xml:space="preserve">      Kraftfutter zwingend in der Futterbilanz deklariert werden. </v>
      </c>
      <c r="G27" s="567"/>
    </row>
    <row r="28" spans="2:7">
      <c r="B28" s="481" t="str">
        <f>Texte!A28</f>
        <v xml:space="preserve">    - KF-Verzehr während Sömmerung nur möglich für gemolkene Tiere folgender Kategorien: Milchkühe,</v>
      </c>
      <c r="G28" s="567"/>
    </row>
    <row r="29" spans="2:7">
      <c r="B29" s="481" t="str">
        <f>Texte!A29</f>
        <v xml:space="preserve">      Milchschafe und Milchziegen. Maximal 1 kg KF/Kuh/d, 0.25 kg/Schaf/d, 0.2kg/Ziege/d</v>
      </c>
      <c r="G29" s="567"/>
    </row>
    <row r="30" spans="2:7">
      <c r="B30" s="481" t="str">
        <f>Texte!A30</f>
        <v xml:space="preserve">    - Für Grund- und Kraftfutter während der Sömmerung gelten ebenfalls </v>
      </c>
    </row>
    <row r="31" spans="2:7">
      <c r="B31" s="481" t="str">
        <f>Texte!A31</f>
        <v xml:space="preserve">      die Definitionen gemäss Anhang 5 DZV.</v>
      </c>
    </row>
    <row r="32" spans="2:7">
      <c r="B32" s="141" t="str">
        <f>Texte!A32</f>
        <v>3. Teil B: Grundfutterproduktion</v>
      </c>
    </row>
    <row r="33" spans="2:2">
      <c r="B33" s="481" t="str">
        <f>Texte!A33</f>
        <v xml:space="preserve">    - Flächen und Erträge erfassen</v>
      </c>
    </row>
    <row r="34" spans="2:2">
      <c r="B34" s="481" t="str">
        <f>Texte!A34</f>
        <v xml:space="preserve">    - Für Wiesen und Weiden gelten Maximalwerte</v>
      </c>
    </row>
    <row r="35" spans="2:2">
      <c r="B35" s="481" t="str">
        <f>Texte!A35</f>
        <v xml:space="preserve">    - Höhere Erträge nur mit Ertragsgutachten möglich</v>
      </c>
    </row>
    <row r="36" spans="2:2">
      <c r="B36" s="481" t="str">
        <f>Texte!A36</f>
        <v xml:space="preserve">    - Erträge Zwischenkulturen max. 25 dt TS</v>
      </c>
    </row>
    <row r="37" spans="2:2">
      <c r="B37" s="141" t="str">
        <f>Texte!A41</f>
        <v>4. Teil C: Zu- und Wegfuhr Grundfutter erfassen</v>
      </c>
    </row>
    <row r="38" spans="2:2">
      <c r="B38" s="481" t="str">
        <f>Texte!A42</f>
        <v xml:space="preserve">    - Code wählen: Zu-, Verkauf, GF produziert ausserhalb der Futterfläche</v>
      </c>
    </row>
    <row r="39" spans="2:2">
      <c r="B39" s="481" t="str">
        <f>Texte!A43</f>
        <v xml:space="preserve">    - Achtung: Grundfutterbilanz muss ausgeglichen sein: Vergleich von </v>
      </c>
    </row>
    <row r="40" spans="2:2">
      <c r="B40" s="481" t="str">
        <f>Texte!A44</f>
        <v xml:space="preserve">      "B1: Grundfutterproduktion total" und "Total auf der Futterfläche </v>
      </c>
    </row>
    <row r="41" spans="2:2">
      <c r="B41" s="481" t="str">
        <f>Texte!A45</f>
        <v xml:space="preserve">      zu produzierendes Grundfutter (GFprod)"</v>
      </c>
    </row>
    <row r="42" spans="2:2">
      <c r="B42" s="141" t="str">
        <f>Texte!A46</f>
        <v xml:space="preserve">5. Teil D: Bilanz </v>
      </c>
    </row>
    <row r="43" spans="2:2">
      <c r="B43" s="481" t="str">
        <f>Texte!A47</f>
        <v xml:space="preserve">    - Abhängig von der Gebietszuteilung wird angezeigt, </v>
      </c>
    </row>
    <row r="44" spans="2:2">
      <c r="B44" s="481" t="str">
        <f>Texte!A48</f>
        <v xml:space="preserve">      ob die Mindestanteile an der Ration erfüllt sind oder nicht.</v>
      </c>
    </row>
    <row r="45" spans="2:2">
      <c r="B45" s="482" t="str">
        <f>Texte!A49</f>
        <v xml:space="preserve">      Grün=Erfüllt</v>
      </c>
    </row>
    <row r="46" spans="2:2">
      <c r="B46" s="483" t="str">
        <f>Texte!A50</f>
        <v xml:space="preserve">      Rot=Nicht erfüllt</v>
      </c>
    </row>
    <row r="47" spans="2:2">
      <c r="B47" s="141"/>
    </row>
    <row r="48" spans="2:2">
      <c r="B48" s="141"/>
    </row>
    <row r="49" spans="2:2">
      <c r="B49" s="144"/>
    </row>
    <row r="50" spans="2:2">
      <c r="B50" s="144"/>
    </row>
    <row r="51" spans="2:2">
      <c r="B51" s="144"/>
    </row>
    <row r="52" spans="2:2">
      <c r="B52" s="144"/>
    </row>
    <row r="81" outlineLevel="4" collapsed="1"/>
    <row r="83" outlineLevel="3"/>
  </sheetData>
  <sheetProtection password="98F7" sheet="1" objects="1" scenarios="1"/>
  <phoneticPr fontId="2" type="noConversion"/>
  <dataValidations count="1">
    <dataValidation type="list" allowBlank="1" showInputMessage="1" showErrorMessage="1" sqref="C9" xr:uid="{00000000-0002-0000-0000-000000000000}">
      <formula1>$N$9:$N$11</formula1>
    </dataValidation>
  </dataValidations>
  <pageMargins left="0.78740157499999996" right="0.54" top="0.7" bottom="0.62" header="0.37" footer="0.32"/>
  <pageSetup paperSize="9" scale="90" orientation="portrait" r:id="rId1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Tabelle3">
    <pageSetUpPr fitToPage="1"/>
  </sheetPr>
  <dimension ref="A1:AZ444"/>
  <sheetViews>
    <sheetView showGridLines="0" showRowColHeaders="0" tabSelected="1" zoomScaleNormal="100" workbookViewId="0"/>
  </sheetViews>
  <sheetFormatPr baseColWidth="10" defaultColWidth="12.140625" defaultRowHeight="12.75"/>
  <cols>
    <col min="1" max="1" width="1.7109375" style="146" customWidth="1"/>
    <col min="2" max="2" width="18.140625" style="146" customWidth="1"/>
    <col min="3" max="3" width="10.28515625" style="146" customWidth="1"/>
    <col min="4" max="4" width="3" style="146" customWidth="1"/>
    <col min="5" max="5" width="6.7109375" style="146" customWidth="1"/>
    <col min="6" max="7" width="7.42578125" style="146" customWidth="1"/>
    <col min="8" max="8" width="8.42578125" style="146" customWidth="1"/>
    <col min="9" max="9" width="7.28515625" style="146" customWidth="1"/>
    <col min="10" max="11" width="9.28515625" style="146" customWidth="1"/>
    <col min="12" max="12" width="8.5703125" style="146" customWidth="1"/>
    <col min="13" max="13" width="14.7109375" style="146" customWidth="1"/>
    <col min="14" max="14" width="7.28515625" style="146" customWidth="1"/>
    <col min="15" max="15" width="8.85546875" style="146" customWidth="1"/>
    <col min="16" max="16" width="2.42578125" style="146" customWidth="1"/>
    <col min="17" max="17" width="11.42578125" style="146" customWidth="1"/>
    <col min="18" max="18" width="14.28515625" style="146" customWidth="1"/>
    <col min="19" max="19" width="11.5703125" style="146" customWidth="1"/>
    <col min="20" max="20" width="11" style="146" customWidth="1"/>
    <col min="21" max="21" width="15.140625" style="146" customWidth="1"/>
    <col min="22" max="22" width="7.140625" style="146" hidden="1" customWidth="1"/>
    <col min="23" max="23" width="17.5703125" style="146" hidden="1" customWidth="1"/>
    <col min="24" max="24" width="28.7109375" style="146" hidden="1" customWidth="1"/>
    <col min="25" max="26" width="6.28515625" style="146" hidden="1" customWidth="1"/>
    <col min="27" max="27" width="5.85546875" style="146" hidden="1" customWidth="1"/>
    <col min="28" max="28" width="19.140625" style="147" hidden="1" customWidth="1"/>
    <col min="29" max="29" width="8.85546875" style="147" hidden="1" customWidth="1"/>
    <col min="30" max="30" width="3.42578125" style="147" hidden="1" customWidth="1"/>
    <col min="31" max="31" width="8.7109375" style="148" hidden="1" customWidth="1"/>
    <col min="32" max="32" width="12" style="147" hidden="1" customWidth="1"/>
    <col min="33" max="33" width="9.42578125" style="147" hidden="1" customWidth="1"/>
    <col min="34" max="34" width="8" style="146" customWidth="1"/>
    <col min="35" max="37" width="8.7109375" style="149" customWidth="1"/>
    <col min="38" max="38" width="8.7109375" style="146" customWidth="1"/>
    <col min="39" max="41" width="6.42578125" style="146" customWidth="1"/>
    <col min="42" max="16384" width="12.140625" style="146"/>
  </cols>
  <sheetData>
    <row r="1" spans="1:4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Futterbilanz für die graslandbasierte</v>
      </c>
      <c r="L2" s="152"/>
      <c r="Q2" s="153"/>
      <c r="R2" s="153"/>
      <c r="S2" s="153" t="str">
        <f>Texte!A5</f>
        <v>GMF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Milch- und Fleischproduktion</v>
      </c>
      <c r="L3" s="152"/>
      <c r="N3" s="156"/>
      <c r="Q3" s="466"/>
      <c r="R3" s="466"/>
      <c r="S3" s="466" t="str">
        <f>Texte!A6</f>
        <v>Version: 1.7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1:47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dazugehörende Suisse-Bilanz Aufl. 1.16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1:47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1:47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1:47" ht="15" customHeight="1">
      <c r="B7" s="85" t="str">
        <f>Texte!A55</f>
        <v>Betriebsnummer</v>
      </c>
      <c r="C7" s="79"/>
      <c r="D7" s="80"/>
      <c r="E7" s="80"/>
      <c r="F7" s="80"/>
      <c r="G7" s="80"/>
      <c r="H7" s="80"/>
      <c r="I7" s="80"/>
      <c r="M7" s="105" t="str">
        <f>Texte!A56</f>
        <v>Erntejahr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1:47" ht="15" customHeight="1">
      <c r="B8" s="78" t="str">
        <f>Texte!A57</f>
        <v>Name / Vorname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:47" ht="15" customHeight="1">
      <c r="M9" s="166"/>
      <c r="R9" s="154"/>
      <c r="S9" s="154"/>
      <c r="T9" s="154"/>
      <c r="U9" s="154"/>
      <c r="V9" s="129" t="str">
        <f>Texte!A68</f>
        <v>Talgebiet</v>
      </c>
      <c r="W9" s="167">
        <v>1</v>
      </c>
      <c r="X9" s="168"/>
      <c r="Y9" s="129" t="str">
        <f>Texte!A71</f>
        <v>Ökonachweis: nicht erfüllt</v>
      </c>
      <c r="Z9" s="129"/>
      <c r="AA9" s="129"/>
      <c r="AB9" s="129" t="str">
        <f>Texte!A75</f>
        <v>keine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1:47" ht="15" customHeight="1">
      <c r="B10" s="78" t="str">
        <f>Texte!A59</f>
        <v>Strasse / Hof</v>
      </c>
      <c r="C10" s="81"/>
      <c r="D10" s="80"/>
      <c r="E10" s="80"/>
      <c r="F10" s="80"/>
      <c r="G10" s="80"/>
      <c r="H10" s="80"/>
      <c r="I10" s="80"/>
      <c r="M10" s="105" t="str">
        <f>Texte!A60</f>
        <v>Kanton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Berggebiet</v>
      </c>
      <c r="W10" s="167">
        <v>2</v>
      </c>
      <c r="X10" s="168"/>
      <c r="Y10" s="129" t="str">
        <f>Texte!A72</f>
        <v>Ökonachweis: erfüllt</v>
      </c>
      <c r="Z10" s="129"/>
      <c r="AA10" s="129"/>
      <c r="AB10" s="129" t="str">
        <f>Texte!A76</f>
        <v>Gemeinschaft / ein Betrieb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1:47" ht="15" customHeight="1">
      <c r="B11" s="78" t="str">
        <f>Texte!A61</f>
        <v>PLZ / Ort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Biologischer Landbau</v>
      </c>
      <c r="Z11" s="129"/>
      <c r="AA11" s="129"/>
      <c r="AB11" s="129" t="str">
        <f>Texte!A77</f>
        <v>mit 2 Betrieben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1:47" ht="15" customHeight="1">
      <c r="B12" s="78" t="str">
        <f>Texte!A63</f>
        <v>Telefon</v>
      </c>
      <c r="C12" s="81"/>
      <c r="D12" s="80"/>
      <c r="E12" s="80"/>
      <c r="F12" s="80"/>
      <c r="G12" s="80"/>
      <c r="H12" s="80"/>
      <c r="I12" s="80"/>
      <c r="M12" s="105" t="str">
        <f>Texte!A64</f>
        <v>Handy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mit 3 Betrieben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:47" ht="15" customHeight="1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mit 4 Betrieben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1:47" ht="15" customHeight="1">
      <c r="B14" s="78" t="str">
        <f>Texte!A65</f>
        <v>Landw. Nutzfläche</v>
      </c>
      <c r="C14" s="127"/>
      <c r="D14" s="80"/>
      <c r="E14" s="80"/>
      <c r="F14" s="80"/>
      <c r="G14" s="80"/>
      <c r="H14" s="80"/>
      <c r="I14" s="80"/>
      <c r="M14" s="105" t="str">
        <f>Texte!A66</f>
        <v>Höhe über Meer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1:47" ht="15" customHeight="1">
      <c r="B15" s="78" t="str">
        <f>Texte!A67</f>
        <v>Gebietszuteilung</v>
      </c>
      <c r="C15" s="744"/>
      <c r="D15" s="744"/>
      <c r="E15" s="744"/>
      <c r="F15" s="744"/>
      <c r="G15" s="744"/>
      <c r="H15" s="744"/>
      <c r="I15" s="744"/>
      <c r="M15" s="105" t="str">
        <f>Texte!A70</f>
        <v>Produktionsform</v>
      </c>
      <c r="N15" s="743"/>
      <c r="O15" s="743"/>
      <c r="P15" s="743"/>
      <c r="Q15" s="743"/>
      <c r="R15" s="743"/>
      <c r="S15" s="743"/>
      <c r="T15" s="154"/>
      <c r="U15" s="154"/>
      <c r="V15" s="168" t="str">
        <f>Texte!A87</f>
        <v>Ausstall-LG: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:47" ht="15" customHeight="1">
      <c r="M16" s="105" t="str">
        <f>Texte!A74</f>
        <v>Gemeinschaften</v>
      </c>
      <c r="N16" s="743"/>
      <c r="O16" s="743"/>
      <c r="P16" s="743"/>
      <c r="Q16" s="743"/>
      <c r="R16" s="743"/>
      <c r="S16" s="743"/>
      <c r="T16" s="154"/>
      <c r="U16" s="154"/>
      <c r="V16" s="168" t="str">
        <f>Texte!A88</f>
        <v>nein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1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1:47" ht="15" customHeight="1">
      <c r="B18" s="78" t="str">
        <f>Texte!A80</f>
        <v>Berater / Beraterin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1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1:47" ht="15" customHeight="1">
      <c r="B20" s="78" t="str">
        <f>Texte!A81</f>
        <v>Bemerkungen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1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1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1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1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1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1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1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Teil A: Grund- und Kraftfutterverzehr (Bedarf)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1:47" ht="9.9499999999999993" customHeight="1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52" ht="13.5" customHeight="1">
      <c r="A33" s="183"/>
      <c r="C33" s="183"/>
      <c r="E33" s="186" t="str">
        <f>Texte!A83</f>
        <v>Total Kraftfutterverbrauch für Milchkühe auf LN</v>
      </c>
      <c r="F33" s="52"/>
      <c r="G33" s="146" t="str">
        <f>Texte!A84</f>
        <v>dt/Jahr</v>
      </c>
      <c r="L33" s="309" t="str">
        <f>Texte!A85</f>
        <v xml:space="preserve">Zusatzangaben für Rindviehmast über 160-tägig: </v>
      </c>
      <c r="M33" s="187" t="str">
        <f>Texte!A86</f>
        <v>TZW:</v>
      </c>
      <c r="N33" s="52">
        <v>1400</v>
      </c>
      <c r="O33" s="184" t="s">
        <v>1320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52" ht="13.5" customHeight="1">
      <c r="A34" s="183"/>
      <c r="B34" s="188"/>
      <c r="C34" s="183"/>
      <c r="L34" s="189"/>
      <c r="M34" s="189" t="str">
        <f>Texte!A87</f>
        <v>Ausstall-LG: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52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1356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52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Grundfutter-</v>
      </c>
      <c r="L36" s="207"/>
      <c r="M36" s="206" t="str">
        <f>Texte!A105</f>
        <v>Kraftfutter-</v>
      </c>
      <c r="N36" s="206" t="str">
        <f>Texte!A110</f>
        <v>Sömmerung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1384</v>
      </c>
      <c r="Z36" s="737" t="s">
        <v>1362</v>
      </c>
      <c r="AA36" s="738" t="s">
        <v>1363</v>
      </c>
      <c r="AB36" s="739" t="s">
        <v>1383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52" ht="12.75" customHeight="1">
      <c r="A37" s="211"/>
      <c r="B37" s="212"/>
      <c r="C37" s="213"/>
      <c r="D37" s="213"/>
      <c r="E37" s="213"/>
      <c r="F37" s="214"/>
      <c r="H37" s="215" t="str">
        <f>Texte!A92</f>
        <v>Abzug /</v>
      </c>
      <c r="I37" s="216"/>
      <c r="J37" s="217" t="str">
        <f>Texte!A96</f>
        <v>Anzahl</v>
      </c>
      <c r="K37" s="218" t="str">
        <f>Texte!A100</f>
        <v>verzehr</v>
      </c>
      <c r="L37" s="219"/>
      <c r="M37" s="220" t="str">
        <f>Texte!A106</f>
        <v>verzehr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1354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53"/>
      <c r="AN37" s="754"/>
      <c r="AO37" s="754"/>
      <c r="AP37" s="755"/>
      <c r="AQ37" s="155"/>
      <c r="AR37" s="155"/>
      <c r="AS37" s="155"/>
      <c r="AT37" s="155"/>
      <c r="AU37" s="155"/>
      <c r="AV37" s="155"/>
    </row>
    <row r="38" spans="1:52" ht="12.75" customHeight="1">
      <c r="A38" s="200"/>
      <c r="B38" s="227" t="str">
        <f>Texte!A89</f>
        <v>Tierart bzw. Tierkategorie</v>
      </c>
      <c r="C38" s="213"/>
      <c r="D38" s="213"/>
      <c r="E38" s="213"/>
      <c r="F38" s="214" t="str">
        <f>Texte!A90</f>
        <v>Einheit</v>
      </c>
      <c r="G38" s="214" t="str">
        <f>Texte!A91</f>
        <v>Anzahl</v>
      </c>
      <c r="H38" s="215" t="str">
        <f>Texte!A93</f>
        <v>Zuschlag</v>
      </c>
      <c r="I38" s="228"/>
      <c r="J38" s="217" t="str">
        <f>Texte!A97</f>
        <v>korri-</v>
      </c>
      <c r="K38" s="229" t="str">
        <f>Texte!A104</f>
        <v>dt TS</v>
      </c>
      <c r="L38" s="229" t="str">
        <f>Texte!A104</f>
        <v>dt TS</v>
      </c>
      <c r="M38" s="217" t="str">
        <f>Texte!A102</f>
        <v>dt FS</v>
      </c>
      <c r="N38" s="217" t="str">
        <f>Texte!A111</f>
        <v>Anzahl</v>
      </c>
      <c r="O38" s="217" t="str">
        <f>Texte!A113</f>
        <v>Anzahl</v>
      </c>
      <c r="P38" s="216" t="str">
        <f>Texte!A115</f>
        <v>Sömmerungs-</v>
      </c>
      <c r="Q38" s="471"/>
      <c r="R38" s="217" t="str">
        <f>Texte!A117</f>
        <v>GF-Verzehr</v>
      </c>
      <c r="S38" s="217" t="str">
        <f>Texte!A118</f>
        <v>Kraftfutter</v>
      </c>
      <c r="T38" s="230"/>
      <c r="U38" s="230"/>
      <c r="V38" s="136"/>
      <c r="W38" s="193"/>
      <c r="X38" s="728" t="s">
        <v>1355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 Tiere</v>
      </c>
      <c r="I39" s="236" t="str">
        <f>Texte!A95</f>
        <v>Tage</v>
      </c>
      <c r="J39" s="616" t="str">
        <f>Texte!A98</f>
        <v>giert</v>
      </c>
      <c r="K39" s="237" t="str">
        <f>Texte!A101</f>
        <v>pro Jahr</v>
      </c>
      <c r="L39" s="237" t="str">
        <f>Texte!A103</f>
        <v>total</v>
      </c>
      <c r="M39" s="237" t="str">
        <f>Texte!A103</f>
        <v>total</v>
      </c>
      <c r="N39" s="237" t="str">
        <f>Texte!A112</f>
        <v>Tiere</v>
      </c>
      <c r="O39" s="237" t="str">
        <f>Texte!A114</f>
        <v>Tage</v>
      </c>
      <c r="P39" s="706" t="str">
        <f>Texte!A116</f>
        <v>tage total</v>
      </c>
      <c r="Q39" s="471"/>
      <c r="R39" s="237" t="str">
        <f>Texte!A119</f>
        <v>dt TS total</v>
      </c>
      <c r="S39" s="237" t="str">
        <f>Texte!A120</f>
        <v>dt FS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52" ht="12.75" customHeight="1">
      <c r="A40" s="200"/>
      <c r="B40" s="241" t="str">
        <f>Texte!A122</f>
        <v>Rindvieh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Milchkühe</v>
      </c>
      <c r="C41" s="247"/>
      <c r="D41" s="485" t="str">
        <f>Texte!A123</f>
        <v>Ø Milchprod. kg/Jahr</v>
      </c>
      <c r="E41" s="248"/>
      <c r="F41" s="2" t="str">
        <f>IF($B41="","",VLOOKUP($B41,Daten!$B$8:$E$59,2,FALSE))</f>
        <v>1 Stück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 t="str">
        <f t="shared" ref="L41:L60" si="0">IF(J41&gt;0,J41*K41,"")</f>
        <v/>
      </c>
      <c r="M41" s="615">
        <f>F33</f>
        <v>0</v>
      </c>
      <c r="N41" s="97"/>
      <c r="O41" s="97"/>
      <c r="P41" s="715"/>
      <c r="Q41" s="709">
        <f>N41*O41</f>
        <v>0</v>
      </c>
      <c r="R41" s="613" t="str">
        <f>IF($N41=0,"",(0.14*(E41-7500)/100-(0.003*((E41-7500)/100)^2)+56)*$Q41/365)</f>
        <v/>
      </c>
      <c r="S41" s="547"/>
      <c r="T41" s="548" t="str">
        <f>IF(S41=0,"",IF(S41&gt;N41*O41*AC32/100,Texte!A185,""))</f>
        <v/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andere Kühe</v>
      </c>
      <c r="C42" s="252"/>
      <c r="D42" s="485" t="str">
        <f>Texte!A123</f>
        <v>Ø Milchprod. kg/Jahr</v>
      </c>
      <c r="E42" s="253"/>
      <c r="F42" s="2" t="str">
        <f>IF($B42="","",VLOOKUP($B42,Daten!$B$8:$E$59,2,FALSE))</f>
        <v>1 Stück</v>
      </c>
      <c r="G42" s="96"/>
      <c r="H42" s="98"/>
      <c r="I42" s="98"/>
      <c r="J42" s="609">
        <f t="shared" ref="J42:J81" si="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 t="str">
        <f t="shared" si="0"/>
        <v/>
      </c>
      <c r="M42" s="98"/>
      <c r="N42" s="98"/>
      <c r="O42" s="98"/>
      <c r="P42" s="712"/>
      <c r="Q42" s="709">
        <f t="shared" ref="Q42:Q67" si="2">N42*O42</f>
        <v>0</v>
      </c>
      <c r="R42" s="613" t="str">
        <f t="shared" ref="R42:R60" si="3">IF($N42=0,"",$K42*$Q42/365)</f>
        <v/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53"/>
      <c r="AN42" s="754"/>
      <c r="AO42" s="754"/>
      <c r="AP42" s="75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Ausmastkuh</v>
      </c>
      <c r="C43" s="674" t="str">
        <f>Texte!A128</f>
        <v>arbeitsteiliger Produktion</v>
      </c>
      <c r="D43" s="485"/>
      <c r="F43" s="2" t="str">
        <f>IF($B43="","",VLOOKUP($B43,Daten!$B$8:$E$59,2,FALSE))</f>
        <v>1 Stück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 t="str">
        <f t="shared" si="0"/>
        <v/>
      </c>
      <c r="M43" s="98"/>
      <c r="N43" s="98"/>
      <c r="O43" s="98"/>
      <c r="P43" s="707"/>
      <c r="Q43" s="709">
        <f>N43*O43</f>
        <v>0</v>
      </c>
      <c r="R43" s="613" t="str">
        <f t="shared" si="3"/>
        <v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Galtkuh</v>
      </c>
      <c r="C44" s="674" t="str">
        <f>Texte!A128</f>
        <v>arbeitsteiliger Produktion</v>
      </c>
      <c r="D44" s="252"/>
      <c r="E44" s="252"/>
      <c r="F44" s="2" t="str">
        <f>IF($B44="","",VLOOKUP($B44,Daten!$B$8:$E$59,2,FALSE))</f>
        <v>1 Stück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 t="str">
        <f t="shared" si="0"/>
        <v/>
      </c>
      <c r="M44" s="98"/>
      <c r="N44" s="98"/>
      <c r="O44" s="98"/>
      <c r="P44" s="707"/>
      <c r="Q44" s="709">
        <f>N44*O44</f>
        <v>0</v>
      </c>
      <c r="R44" s="613" t="str">
        <f t="shared" si="3"/>
        <v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Jungvieh, &lt; 160 Tage alt</v>
      </c>
      <c r="C45" s="252"/>
      <c r="D45" s="252"/>
      <c r="E45" s="252"/>
      <c r="F45" s="2" t="str">
        <f>IF($B45="","",VLOOKUP($B45,Daten!$B$8:$E$59,2,FALSE))</f>
        <v>1 Platz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 t="str">
        <f t="shared" si="0"/>
        <v/>
      </c>
      <c r="M45" s="98"/>
      <c r="N45" s="98"/>
      <c r="O45" s="98"/>
      <c r="P45" s="707"/>
      <c r="Q45" s="709">
        <f>N45*O45</f>
        <v>0</v>
      </c>
      <c r="R45" s="613" t="str">
        <f t="shared" si="3"/>
        <v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52" ht="12.75" customHeight="1">
      <c r="A46" s="49"/>
      <c r="B46" s="251" t="str">
        <f>Texte!A133</f>
        <v>Jungvieh, 160-365 Tage alt</v>
      </c>
      <c r="C46" s="252"/>
      <c r="D46" s="252"/>
      <c r="E46" s="252"/>
      <c r="F46" s="2" t="str">
        <f>IF($B46="","",VLOOKUP($B46,Daten!$B$8:$E$59,2,FALSE))</f>
        <v>1 Platz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 t="str">
        <f t="shared" si="0"/>
        <v/>
      </c>
      <c r="M46" s="98"/>
      <c r="N46" s="98"/>
      <c r="O46" s="98"/>
      <c r="P46" s="707"/>
      <c r="Q46" s="709">
        <f t="shared" si="2"/>
        <v>0</v>
      </c>
      <c r="R46" s="613" t="str">
        <f t="shared" si="3"/>
        <v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52" ht="12.75" customHeight="1">
      <c r="A47" s="49"/>
      <c r="B47" s="251" t="str">
        <f>Texte!A134</f>
        <v>Jungvieh, 1 bis 2-jährig</v>
      </c>
      <c r="C47" s="252"/>
      <c r="D47" s="252"/>
      <c r="E47" s="252"/>
      <c r="F47" s="2" t="str">
        <f>IF($B47="","",VLOOKUP($B47,Daten!$B$8:$E$59,2,FALSE))</f>
        <v>1 Platz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 t="str">
        <f t="shared" si="0"/>
        <v/>
      </c>
      <c r="M47" s="98"/>
      <c r="N47" s="98"/>
      <c r="O47" s="98"/>
      <c r="P47" s="707"/>
      <c r="Q47" s="709">
        <f t="shared" si="2"/>
        <v>0</v>
      </c>
      <c r="R47" s="613" t="str">
        <f t="shared" si="3"/>
        <v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52" ht="12.75" customHeight="1">
      <c r="A48" s="49"/>
      <c r="B48" s="251" t="str">
        <f>Texte!A135</f>
        <v>Jungvieh &gt;2-jährig</v>
      </c>
      <c r="C48" s="252"/>
      <c r="D48" s="252"/>
      <c r="E48" s="252"/>
      <c r="F48" s="2" t="str">
        <f>IF($B48="","",VLOOKUP($B48,Daten!$B$8:$E$59,2,FALSE))</f>
        <v>1 Platz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 t="str">
        <f t="shared" si="0"/>
        <v/>
      </c>
      <c r="M48" s="98"/>
      <c r="N48" s="98"/>
      <c r="O48" s="98"/>
      <c r="P48" s="707"/>
      <c r="Q48" s="709">
        <f t="shared" si="2"/>
        <v>0</v>
      </c>
      <c r="R48" s="613" t="str">
        <f t="shared" si="3"/>
        <v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Zuchtstier</v>
      </c>
      <c r="C49" s="252"/>
      <c r="D49" s="252"/>
      <c r="E49" s="252"/>
      <c r="F49" s="2" t="str">
        <f>IF($B49="","",VLOOKUP($B49,Daten!$B$8:$E$59,2,FALSE))</f>
        <v>1 Stück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 t="str">
        <f t="shared" si="0"/>
        <v/>
      </c>
      <c r="M49" s="98"/>
      <c r="N49" s="98"/>
      <c r="O49" s="98"/>
      <c r="P49" s="707"/>
      <c r="Q49" s="709">
        <f t="shared" si="2"/>
        <v>0</v>
      </c>
      <c r="R49" s="613" t="str">
        <f t="shared" si="3"/>
        <v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53"/>
      <c r="AN49" s="754"/>
      <c r="AO49" s="754"/>
      <c r="AP49" s="755"/>
      <c r="AQ49" s="155"/>
      <c r="AR49" s="155"/>
      <c r="AS49" s="155"/>
      <c r="AT49" s="155"/>
      <c r="AU49" s="155"/>
      <c r="AV49" s="155"/>
    </row>
    <row r="50" spans="1:48" ht="12.75" customHeight="1">
      <c r="A50" s="49"/>
      <c r="B50" s="254" t="str">
        <f>Texte!A136</f>
        <v>Mastkälber (50-200 kg)</v>
      </c>
      <c r="C50" s="252"/>
      <c r="D50" s="252"/>
      <c r="E50" s="252"/>
      <c r="F50" s="2" t="str">
        <f>IF($B50="","",VLOOKUP($B50,Daten!$B$8:$E$59,2,FALSE))</f>
        <v>1 Platz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 t="str">
        <f t="shared" si="0"/>
        <v/>
      </c>
      <c r="M50" s="98"/>
      <c r="N50" s="98"/>
      <c r="O50" s="98"/>
      <c r="P50" s="707"/>
      <c r="Q50" s="709">
        <f t="shared" si="2"/>
        <v>0</v>
      </c>
      <c r="R50" s="613" t="str">
        <f t="shared" si="3"/>
        <v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8" ht="12.75" customHeight="1">
      <c r="A51" s="49"/>
      <c r="B51" s="254" t="str">
        <f>Texte!A131</f>
        <v>Mutterkühe leicht (LG&lt;600 kg)</v>
      </c>
      <c r="C51" s="252"/>
      <c r="D51" s="252"/>
      <c r="E51" s="252"/>
      <c r="F51" s="2" t="str">
        <f>IF($B51="","",VLOOKUP($B51,Daten!$B$8:$E$59,2,FALSE))</f>
        <v>1 Stück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 t="str">
        <f t="shared" si="0"/>
        <v/>
      </c>
      <c r="M51" s="98"/>
      <c r="N51" s="98"/>
      <c r="O51" s="98"/>
      <c r="P51" s="707"/>
      <c r="Q51" s="709">
        <f t="shared" si="2"/>
        <v>0</v>
      </c>
      <c r="R51" s="613" t="str">
        <f t="shared" si="3"/>
        <v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Mutterkühe mittel (LG 600-700 kg)</v>
      </c>
      <c r="C52" s="252"/>
      <c r="D52" s="252"/>
      <c r="E52" s="252"/>
      <c r="F52" s="2" t="str">
        <f>IF($B52="","",VLOOKUP($B52,Daten!$B$8:$E$59,2,FALSE))</f>
        <v>1 Stück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 t="str">
        <f t="shared" si="0"/>
        <v/>
      </c>
      <c r="M52" s="98"/>
      <c r="N52" s="98"/>
      <c r="O52" s="98"/>
      <c r="P52" s="707"/>
      <c r="Q52" s="709">
        <f t="shared" si="2"/>
        <v>0</v>
      </c>
      <c r="R52" s="613" t="str">
        <f t="shared" si="3"/>
        <v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Mutterkühe schwer (LG 700-800 kg)</v>
      </c>
      <c r="C53" s="252"/>
      <c r="D53" s="252"/>
      <c r="E53" s="252"/>
      <c r="F53" s="2" t="str">
        <f>IF($B53="","",VLOOKUP($B53,Daten!$B$8:$E$59,2,FALSE))</f>
        <v>1 Stück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 t="str">
        <f t="shared" si="0"/>
        <v/>
      </c>
      <c r="M53" s="98"/>
      <c r="N53" s="98"/>
      <c r="O53" s="98"/>
      <c r="P53" s="707"/>
      <c r="Q53" s="709">
        <f t="shared" si="2"/>
        <v>0</v>
      </c>
      <c r="R53" s="613" t="str">
        <f t="shared" si="3"/>
        <v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Mutterkuhkalb, bis 160 Tage alt</v>
      </c>
      <c r="C54" s="252"/>
      <c r="D54" s="252"/>
      <c r="E54" s="252"/>
      <c r="F54" s="2" t="str">
        <f>IF($B54="","",VLOOKUP($B54,Daten!$B$8:$E$59,2,FALSE))</f>
        <v>1 Platz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 t="str">
        <f t="shared" si="0"/>
        <v/>
      </c>
      <c r="M54" s="98"/>
      <c r="N54" s="98"/>
      <c r="O54" s="98"/>
      <c r="P54" s="707"/>
      <c r="Q54" s="709">
        <f t="shared" si="2"/>
        <v>0</v>
      </c>
      <c r="R54" s="613" t="str">
        <f t="shared" si="3"/>
        <v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53"/>
      <c r="AN54" s="754"/>
      <c r="AO54" s="754"/>
      <c r="AP54" s="755"/>
      <c r="AQ54" s="155"/>
      <c r="AR54" s="155"/>
      <c r="AS54" s="155"/>
      <c r="AT54" s="155"/>
      <c r="AU54" s="155"/>
      <c r="AV54" s="155"/>
    </row>
    <row r="55" spans="1:48" ht="12.75" customHeight="1">
      <c r="A55" s="49"/>
      <c r="B55" s="254" t="str">
        <f>Texte!A138</f>
        <v>Mutterkuhkalb, &gt; 160 d, leicht (&lt;200 kg SG)</v>
      </c>
      <c r="C55" s="252"/>
      <c r="D55" s="252"/>
      <c r="E55" s="252"/>
      <c r="F55" s="2" t="str">
        <f>IF($B55="","",VLOOKUP($B55,Daten!$B$8:$E$59,2,FALSE))</f>
        <v>1 Platz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 t="str">
        <f t="shared" si="0"/>
        <v/>
      </c>
      <c r="M55" s="98"/>
      <c r="N55" s="98"/>
      <c r="O55" s="98"/>
      <c r="P55" s="707"/>
      <c r="Q55" s="709">
        <f t="shared" si="2"/>
        <v>0</v>
      </c>
      <c r="R55" s="613" t="str">
        <f t="shared" si="3"/>
        <v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Mutterkuhkalb, &gt; 160 d, mittel (200-250 kg SG)</v>
      </c>
      <c r="C56" s="252"/>
      <c r="D56" s="252"/>
      <c r="E56" s="252"/>
      <c r="F56" s="2" t="str">
        <f>IF($B56="","",VLOOKUP($B56,Daten!$B$8:$E$59,2,FALSE))</f>
        <v>1 Platz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 t="str">
        <f t="shared" si="0"/>
        <v/>
      </c>
      <c r="M56" s="98"/>
      <c r="N56" s="98"/>
      <c r="O56" s="98"/>
      <c r="P56" s="707"/>
      <c r="Q56" s="709">
        <f t="shared" si="2"/>
        <v>0</v>
      </c>
      <c r="R56" s="613" t="str">
        <f t="shared" si="3"/>
        <v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Mutterkuhkalb, &gt; 160 d, schwer (&gt;250 kg SG)</v>
      </c>
      <c r="C57" s="252"/>
      <c r="D57" s="252"/>
      <c r="E57" s="252"/>
      <c r="F57" s="2" t="str">
        <f>IF($B57="","",VLOOKUP($B57,Daten!$B$8:$E$59,2,FALSE))</f>
        <v>1 Platz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 t="str">
        <f t="shared" si="0"/>
        <v/>
      </c>
      <c r="M57" s="98"/>
      <c r="N57" s="98"/>
      <c r="O57" s="98"/>
      <c r="P57" s="707"/>
      <c r="Q57" s="709">
        <f t="shared" si="2"/>
        <v>0</v>
      </c>
      <c r="R57" s="613" t="str">
        <f t="shared" si="3"/>
        <v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53"/>
      <c r="AN57" s="754"/>
      <c r="AO57" s="754"/>
      <c r="AP57" s="755"/>
      <c r="AQ57" s="155"/>
      <c r="AR57" s="155"/>
      <c r="AS57" s="155"/>
      <c r="AT57" s="155"/>
      <c r="AU57" s="155"/>
      <c r="AV57" s="155"/>
    </row>
    <row r="58" spans="1:48" ht="12.75" customHeight="1">
      <c r="A58" s="257"/>
      <c r="B58" s="745"/>
      <c r="C58" s="746"/>
      <c r="D58" s="746"/>
      <c r="E58" s="746"/>
      <c r="F58" s="2" t="str">
        <f>IF($B58="","",VLOOKUP($B58,Daten!$B$8:$E$59,2,FALSE))</f>
        <v/>
      </c>
      <c r="G58" s="96"/>
      <c r="H58" s="98"/>
      <c r="I58" s="98"/>
      <c r="J58" s="609">
        <f t="shared" si="1"/>
        <v>0</v>
      </c>
      <c r="K58" s="610" t="str">
        <f>IF($B58="","",IF(EXACT(B58,A$282),VLOOKUP($B58,Daten!$B$8:$E$59,4,FALSE)+(-0.43)*((AB$37-Y$37)/100)+0.58*((AB$38-Y$38)/20),VLOOKUP($B58,Daten!$B$8:$E$59,4,FALSE)))</f>
        <v/>
      </c>
      <c r="L58" s="613" t="str">
        <f t="shared" si="0"/>
        <v/>
      </c>
      <c r="M58" s="98"/>
      <c r="N58" s="98"/>
      <c r="O58" s="98"/>
      <c r="P58" s="707"/>
      <c r="Q58" s="709">
        <f t="shared" si="2"/>
        <v>0</v>
      </c>
      <c r="R58" s="613" t="str">
        <f t="shared" si="3"/>
        <v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45"/>
      <c r="C59" s="746"/>
      <c r="D59" s="746"/>
      <c r="E59" s="746"/>
      <c r="F59" s="2" t="str">
        <f>IF($B59="","",VLOOKUP($B59,Daten!$B$8:$E$59,2,FALSE))</f>
        <v/>
      </c>
      <c r="G59" s="96"/>
      <c r="H59" s="98"/>
      <c r="I59" s="98"/>
      <c r="J59" s="609">
        <f t="shared" si="1"/>
        <v>0</v>
      </c>
      <c r="K59" s="610" t="str">
        <f>IF($B59="","",IF(EXACT(B59,A$282),VLOOKUP($B59,Daten!$B$8:$E$59,4,FALSE)+(-0.43)*((AB$37-Y$37)/100)+0.58*((AB$38-Y$38)/20),VLOOKUP($B59,Daten!$B$8:$E$59,4,FALSE)))</f>
        <v/>
      </c>
      <c r="L59" s="613" t="str">
        <f t="shared" si="0"/>
        <v/>
      </c>
      <c r="M59" s="98"/>
      <c r="N59" s="98"/>
      <c r="O59" s="98"/>
      <c r="P59" s="707"/>
      <c r="Q59" s="709">
        <f t="shared" si="2"/>
        <v>0</v>
      </c>
      <c r="R59" s="613" t="str">
        <f t="shared" si="3"/>
        <v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45"/>
      <c r="C60" s="746"/>
      <c r="D60" s="746"/>
      <c r="E60" s="746"/>
      <c r="F60" s="2" t="str">
        <f>IF($B60="","",VLOOKUP($B60,Daten!$B$8:$E$59,2,FALSE))</f>
        <v/>
      </c>
      <c r="G60" s="96"/>
      <c r="H60" s="98"/>
      <c r="I60" s="98"/>
      <c r="J60" s="609">
        <f>IF(OR(AND(H60&lt;0,G60&lt;ABS(H60)),I60&gt;365),"!",G60+(H60*I60/365))</f>
        <v>0</v>
      </c>
      <c r="K60" s="610" t="str">
        <f>IF($B60="","",IF(EXACT(B60,A$282),VLOOKUP($B60,Daten!$B$8:$E$59,4,FALSE)+(-0.43)*((AB$37-Y$37)/100)+0.58*((AB$38-Y$38)/20),VLOOKUP($B60,Daten!$B$8:$E$59,4,FALSE)))</f>
        <v/>
      </c>
      <c r="L60" s="613" t="str">
        <f t="shared" si="0"/>
        <v/>
      </c>
      <c r="M60" s="98"/>
      <c r="N60" s="98"/>
      <c r="O60" s="98"/>
      <c r="P60" s="708"/>
      <c r="Q60" s="709">
        <f t="shared" si="2"/>
        <v>0</v>
      </c>
      <c r="R60" s="613" t="str">
        <f t="shared" si="3"/>
        <v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weitere Raufutterverzehrende Tiere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51" t="str">
        <f>Texte!A154</f>
        <v>Milchschafe (inkl.Jungtiere)</v>
      </c>
      <c r="C62" s="752"/>
      <c r="D62" s="752"/>
      <c r="E62" s="752"/>
      <c r="F62" s="2" t="str">
        <f>IF($B62="","",VLOOKUP($B62,Daten!$B$8:$E$59,2,FALSE))</f>
        <v>1 Platz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 t="str">
        <f t="shared" ref="L62:L67" si="4">IF(J62&gt;0,J62*K62,"")</f>
        <v/>
      </c>
      <c r="M62" s="98"/>
      <c r="N62" s="98"/>
      <c r="O62" s="98"/>
      <c r="P62" s="711"/>
      <c r="Q62" s="709">
        <f t="shared" si="2"/>
        <v>0</v>
      </c>
      <c r="R62" s="613" t="str">
        <f t="shared" ref="R62:R67" si="5">IF($N62=0,"",$K62*$Q62/365)</f>
        <v/>
      </c>
      <c r="S62" s="98"/>
      <c r="T62" s="548" t="str">
        <f>IF(S62=0,"",IF(S62&gt;N62*O62*AC33/100,Texte!A185,""))</f>
        <v/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53"/>
      <c r="AN62" s="754"/>
      <c r="AO62" s="754"/>
      <c r="AP62" s="755"/>
      <c r="AQ62" s="155"/>
      <c r="AR62" s="155"/>
      <c r="AS62" s="155"/>
      <c r="AT62" s="155"/>
      <c r="AU62" s="155"/>
      <c r="AV62" s="155"/>
    </row>
    <row r="63" spans="1:48" ht="12.75" customHeight="1">
      <c r="A63" s="49"/>
      <c r="B63" s="749" t="str">
        <f>Texte!A152</f>
        <v>Ziegenplatz (inkl. Juntiere und Anteil Bock)</v>
      </c>
      <c r="C63" s="750"/>
      <c r="D63" s="750"/>
      <c r="E63" s="750"/>
      <c r="F63" s="2" t="str">
        <f>IF($B63="","",VLOOKUP($B63,Daten!$B$8:$E$59,2,FALSE))</f>
        <v>1 Platz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 t="str">
        <f t="shared" si="4"/>
        <v/>
      </c>
      <c r="M63" s="98"/>
      <c r="N63" s="98"/>
      <c r="O63" s="98"/>
      <c r="P63" s="712"/>
      <c r="Q63" s="709">
        <f t="shared" si="2"/>
        <v>0</v>
      </c>
      <c r="R63" s="613" t="str">
        <f t="shared" si="5"/>
        <v/>
      </c>
      <c r="S63" s="98"/>
      <c r="T63" s="548" t="str">
        <f>IF(S63=0,"",IF(S63&gt;N63*O63*AC34/100,Texte!A185,""))</f>
        <v/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45"/>
      <c r="C64" s="746"/>
      <c r="D64" s="746"/>
      <c r="E64" s="746"/>
      <c r="F64" s="2" t="str">
        <f>IF($B64="","",VLOOKUP($B64,Daten!$B$8:$E$59,2,FALSE))</f>
        <v/>
      </c>
      <c r="G64" s="96"/>
      <c r="H64" s="98"/>
      <c r="I64" s="98"/>
      <c r="J64" s="609">
        <f t="shared" si="1"/>
        <v>0</v>
      </c>
      <c r="K64" s="610" t="str">
        <f>IF($B64="","",VLOOKUP($B64,Daten!$B$8:$E$59,4,FALSE))</f>
        <v/>
      </c>
      <c r="L64" s="613" t="str">
        <f t="shared" si="4"/>
        <v/>
      </c>
      <c r="M64" s="98"/>
      <c r="N64" s="98"/>
      <c r="O64" s="98"/>
      <c r="P64" s="707"/>
      <c r="Q64" s="709">
        <f t="shared" si="2"/>
        <v>0</v>
      </c>
      <c r="R64" s="613" t="str">
        <f t="shared" si="5"/>
        <v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45"/>
      <c r="C65" s="746"/>
      <c r="D65" s="746"/>
      <c r="E65" s="746"/>
      <c r="F65" s="2" t="str">
        <f>IF($B65="","",VLOOKUP($B65,Daten!$B$8:$E$59,2,FALSE))</f>
        <v/>
      </c>
      <c r="G65" s="96"/>
      <c r="H65" s="98"/>
      <c r="I65" s="98"/>
      <c r="J65" s="609">
        <f t="shared" si="1"/>
        <v>0</v>
      </c>
      <c r="K65" s="610" t="str">
        <f>IF($B65="","",VLOOKUP($B65,Daten!$B$8:$E$59,4,FALSE))</f>
        <v/>
      </c>
      <c r="L65" s="613" t="str">
        <f t="shared" si="4"/>
        <v/>
      </c>
      <c r="M65" s="98"/>
      <c r="N65" s="98"/>
      <c r="O65" s="98"/>
      <c r="P65" s="707"/>
      <c r="Q65" s="709">
        <f t="shared" si="2"/>
        <v>0</v>
      </c>
      <c r="R65" s="613" t="str">
        <f t="shared" si="5"/>
        <v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45"/>
      <c r="C66" s="746"/>
      <c r="D66" s="746"/>
      <c r="E66" s="746"/>
      <c r="F66" s="2" t="str">
        <f>IF($B66="","",VLOOKUP($B66,Daten!$B$8:$E$59,2,FALSE))</f>
        <v/>
      </c>
      <c r="G66" s="96"/>
      <c r="H66" s="98"/>
      <c r="I66" s="98"/>
      <c r="J66" s="609">
        <f t="shared" si="1"/>
        <v>0</v>
      </c>
      <c r="K66" s="610" t="str">
        <f>IF($B66="","",VLOOKUP($B66,Daten!$B$8:$E$59,4,FALSE))</f>
        <v/>
      </c>
      <c r="L66" s="613" t="str">
        <f t="shared" si="4"/>
        <v/>
      </c>
      <c r="M66" s="98"/>
      <c r="N66" s="98"/>
      <c r="O66" s="98"/>
      <c r="P66" s="707"/>
      <c r="Q66" s="709">
        <f t="shared" si="2"/>
        <v>0</v>
      </c>
      <c r="R66" s="613" t="str">
        <f t="shared" si="5"/>
        <v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53"/>
      <c r="AN66" s="754"/>
      <c r="AO66" s="754"/>
      <c r="AP66" s="75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47"/>
      <c r="C67" s="748"/>
      <c r="D67" s="748"/>
      <c r="E67" s="748"/>
      <c r="F67" s="57" t="str">
        <f>IF($B67="","",VLOOKUP($B67,Daten!$B$8:$E$59,2,FALSE))</f>
        <v/>
      </c>
      <c r="G67" s="100"/>
      <c r="H67" s="580"/>
      <c r="I67" s="580"/>
      <c r="J67" s="611">
        <f>IF(OR(AND(H67&lt;0,G67&lt;ABS(H67)),I67&gt;365),"!",G67+(H67*I67/365))</f>
        <v>0</v>
      </c>
      <c r="K67" s="612" t="str">
        <f>IF($B67="","",VLOOKUP($B67,Daten!$B$8:$E$59,4,FALSE))</f>
        <v/>
      </c>
      <c r="L67" s="614" t="str">
        <f t="shared" si="4"/>
        <v/>
      </c>
      <c r="M67" s="98"/>
      <c r="N67" s="580"/>
      <c r="O67" s="580"/>
      <c r="P67" s="708"/>
      <c r="Q67" s="710">
        <f t="shared" si="2"/>
        <v>0</v>
      </c>
      <c r="R67" s="613" t="str">
        <f t="shared" si="5"/>
        <v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übrige Tierkategorien mit GF-Verzehr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Grundfutter-</v>
      </c>
      <c r="L70" s="207"/>
      <c r="M70" s="206" t="str">
        <f>Texte!A166</f>
        <v>davon Wiesen-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Abzug /</v>
      </c>
      <c r="I71" s="216"/>
      <c r="J71" s="217" t="str">
        <f>Texte!A96</f>
        <v>Anzahl</v>
      </c>
      <c r="K71" s="218" t="str">
        <f>Texte!A100</f>
        <v>verzehr</v>
      </c>
      <c r="L71" s="219"/>
      <c r="M71" s="220" t="str">
        <f>Texte!A167</f>
        <v>&amp; Weidefutter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Einheit</v>
      </c>
      <c r="G72" s="214" t="str">
        <f>Texte!A91</f>
        <v>Anzahl</v>
      </c>
      <c r="H72" s="215" t="str">
        <f>Texte!A93</f>
        <v>Zuschlag</v>
      </c>
      <c r="I72" s="228"/>
      <c r="J72" s="217" t="str">
        <f>Texte!A97</f>
        <v>korri-</v>
      </c>
      <c r="K72" s="229" t="str">
        <f>Texte!A104</f>
        <v>dt TS</v>
      </c>
      <c r="L72" s="229" t="str">
        <f>Texte!A104</f>
        <v>dt TS</v>
      </c>
      <c r="M72" s="579" t="str">
        <f>Texte!A104</f>
        <v>dt TS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 Tiere</v>
      </c>
      <c r="I73" s="236" t="str">
        <f>Texte!A95</f>
        <v>Tage</v>
      </c>
      <c r="J73" s="616" t="str">
        <f>Texte!A98</f>
        <v>giert</v>
      </c>
      <c r="K73" s="237" t="str">
        <f>Texte!A101</f>
        <v>pro Jahr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1362</v>
      </c>
      <c r="AA73" s="729" t="s">
        <v>1363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Strausse &gt; 13 Monate</v>
      </c>
      <c r="C74" s="713"/>
      <c r="D74" s="713"/>
      <c r="E74" s="713"/>
      <c r="F74" s="53" t="str">
        <f>IF($B74="","",VLOOKUP($B74,Daten!$B$8:$E$59,2,FALSE))</f>
        <v>1 Stück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 t="str">
        <f t="shared" ref="L74:L81" si="6">IF(J74&gt;0,J74*K74,"")</f>
        <v/>
      </c>
      <c r="M74" s="98" t="str">
        <f>L74</f>
        <v/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Mastschweineplatz / Remonten (26-108 kg)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8" ht="12.75" customHeight="1">
      <c r="A75" s="49"/>
      <c r="B75" s="263" t="str">
        <f>Texte!A171</f>
        <v>Strausse &lt; 13 Monate</v>
      </c>
      <c r="C75" s="264"/>
      <c r="D75" s="264"/>
      <c r="E75" s="264"/>
      <c r="F75" s="53" t="str">
        <f>IF($B75="","",VLOOKUP($B75,Daten!$B$8:$E$59,2,FALSE))</f>
        <v>1 Stück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 t="str">
        <f t="shared" si="6"/>
        <v/>
      </c>
      <c r="M75" s="98" t="str">
        <f>L75</f>
        <v/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Mastschweine / Remonten (26-108 kg)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Kaninchen, Zibben inkl. Jungtiere bis 35 d</v>
      </c>
      <c r="C76" s="264"/>
      <c r="D76" s="264"/>
      <c r="E76" s="264"/>
      <c r="F76" s="53" t="str">
        <f>IF($B76="","",VLOOKUP($B76,Daten!$B$8:$E$59,2,FALSE))</f>
        <v>1 Stück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 t="str">
        <f t="shared" si="6"/>
        <v/>
      </c>
      <c r="M76" s="98" t="str">
        <f>L76</f>
        <v/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Zuchtschweine inkl. Ferkel bis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Kaninchen, Jungtiere ab ca 35 Tagen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 t="str">
        <f t="shared" si="6"/>
        <v/>
      </c>
      <c r="M77" s="98" t="str">
        <f>L77</f>
        <v/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Galtsauenplatz, 2.94 Umtriebe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45"/>
      <c r="C78" s="746"/>
      <c r="D78" s="746"/>
      <c r="E78" s="746"/>
      <c r="F78" s="2" t="str">
        <f>IF($B78="","",VLOOKUP($B78,Daten!$B$8:$E$59,2,FALSE))</f>
        <v/>
      </c>
      <c r="G78" s="96"/>
      <c r="H78" s="439"/>
      <c r="I78" s="439"/>
      <c r="J78" s="617">
        <f t="shared" si="1"/>
        <v>0</v>
      </c>
      <c r="K78" s="730">
        <v>0</v>
      </c>
      <c r="L78" s="615" t="str">
        <f t="shared" si="6"/>
        <v/>
      </c>
      <c r="M78" s="98"/>
      <c r="N78" s="637" t="str">
        <f>IF(M78&gt;L78,Texte!A$184,"")</f>
        <v/>
      </c>
      <c r="O78" s="266"/>
      <c r="P78" s="588"/>
      <c r="Q78" s="589"/>
      <c r="R78" s="266"/>
      <c r="S78" s="266"/>
      <c r="T78" s="548" t="str">
        <f>IF($B78="","",IF(AND($K78&gt;VLOOKUP($B78,X$74:AA$81,3),$K78&lt;=VLOOKUP($B78,X$74:AA$81,4)),Texte!$A$182,IF($K78&lt;=VLOOKUP($B78,X$74:AA$81,3),"",Texte!$A$183)))</f>
        <v/>
      </c>
      <c r="U78" s="48"/>
      <c r="V78" s="136"/>
      <c r="W78" s="136"/>
      <c r="X78" s="136" t="str">
        <f>Daten!B54</f>
        <v>Galtsauen, pro Umtrieb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53"/>
      <c r="AN78" s="754"/>
      <c r="AO78" s="754"/>
      <c r="AP78" s="755"/>
      <c r="AQ78" s="155"/>
      <c r="AR78" s="155"/>
      <c r="AS78" s="155"/>
      <c r="AT78" s="155"/>
      <c r="AU78" s="155"/>
      <c r="AV78" s="155"/>
    </row>
    <row r="79" spans="1:48" ht="12.75" customHeight="1">
      <c r="A79" s="49"/>
      <c r="B79" s="745"/>
      <c r="C79" s="746"/>
      <c r="D79" s="746"/>
      <c r="E79" s="746"/>
      <c r="F79" s="2" t="str">
        <f>IF($B79="","",VLOOKUP($B79,Daten!$B$8:$E$59,2,FALSE))</f>
        <v/>
      </c>
      <c r="G79" s="96"/>
      <c r="H79" s="439"/>
      <c r="I79" s="439"/>
      <c r="J79" s="617">
        <f t="shared" si="1"/>
        <v>0</v>
      </c>
      <c r="K79" s="730">
        <v>0</v>
      </c>
      <c r="L79" s="615" t="str">
        <f t="shared" si="6"/>
        <v/>
      </c>
      <c r="M79" s="98"/>
      <c r="N79" s="637" t="str">
        <f>IF(M79&gt;L79,Texte!A$184,"")</f>
        <v/>
      </c>
      <c r="O79" s="266"/>
      <c r="P79" s="588"/>
      <c r="Q79" s="589"/>
      <c r="R79" s="266"/>
      <c r="S79" s="266"/>
      <c r="T79" s="548" t="str">
        <f>IF($B79="","",IF(AND($K79&gt;VLOOKUP($B79,X$74:AA$81,3),$K79&lt;=VLOOKUP($B79,X$74:AA$81,4)),Texte!$A$182,IF($K79&lt;=VLOOKUP($B79,X$74:AA$81,3),"",Texte!$A$183)))</f>
        <v/>
      </c>
      <c r="U79" s="48"/>
      <c r="V79" s="136"/>
      <c r="W79" s="136"/>
      <c r="X79" s="136" t="str">
        <f>Daten!B55</f>
        <v>Zuchtschweine, säugend, 9.86 Umtriebe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45"/>
      <c r="C80" s="746"/>
      <c r="D80" s="746"/>
      <c r="E80" s="746"/>
      <c r="F80" s="2" t="str">
        <f>IF($B80="","",VLOOKUP($B80,Daten!$B$8:$E$59,2,FALSE))</f>
        <v/>
      </c>
      <c r="G80" s="96"/>
      <c r="H80" s="439"/>
      <c r="I80" s="439"/>
      <c r="J80" s="617">
        <f t="shared" si="1"/>
        <v>0</v>
      </c>
      <c r="K80" s="730">
        <v>0</v>
      </c>
      <c r="L80" s="615" t="str">
        <f t="shared" si="6"/>
        <v/>
      </c>
      <c r="M80" s="98"/>
      <c r="N80" s="637" t="str">
        <f>IF(M80&gt;L80,Texte!A$184,"")</f>
        <v/>
      </c>
      <c r="O80" s="266"/>
      <c r="P80" s="588"/>
      <c r="Q80" s="589"/>
      <c r="R80" s="266"/>
      <c r="S80" s="266"/>
      <c r="T80" s="548" t="str">
        <f>IF($B80="","",IF(AND($K80&gt;VLOOKUP($B80,X$74:AA$81,3),$K80&lt;=VLOOKUP($B80,X$74:AA$81,4)),Texte!$A$182,IF($K80&lt;=VLOOKUP($B80,X$74:AA$81,3),"",Texte!$A$183)))</f>
        <v/>
      </c>
      <c r="U80" s="48"/>
      <c r="V80" s="136"/>
      <c r="W80" s="136"/>
      <c r="X80" s="136" t="str">
        <f>Daten!B56</f>
        <v>Zuchtschweine, säugend, pro Umtrieb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9" ht="12.75" customHeight="1">
      <c r="A81" s="257"/>
      <c r="B81" s="745"/>
      <c r="C81" s="746"/>
      <c r="D81" s="746"/>
      <c r="E81" s="746"/>
      <c r="F81" s="57" t="str">
        <f>IF($B81="","",VLOOKUP($B81,Daten!$B$8:$E$59,2,FALSE))</f>
        <v/>
      </c>
      <c r="G81" s="100"/>
      <c r="H81" s="440"/>
      <c r="I81" s="440"/>
      <c r="J81" s="618">
        <f t="shared" si="1"/>
        <v>0</v>
      </c>
      <c r="K81" s="731">
        <v>0</v>
      </c>
      <c r="L81" s="621" t="str">
        <f t="shared" si="6"/>
        <v/>
      </c>
      <c r="M81" s="98"/>
      <c r="N81" s="638" t="str">
        <f>IF(M81&gt;L81,Texte!A$184,"")</f>
        <v/>
      </c>
      <c r="O81" s="269"/>
      <c r="P81" s="590"/>
      <c r="Q81" s="307"/>
      <c r="R81" s="269"/>
      <c r="S81" s="269"/>
      <c r="T81" s="548" t="str">
        <f>IF($B81="","",IF(AND($K81&gt;VLOOKUP($B81,X$74:AA$81,3),$K81&lt;=VLOOKUP($B81,X$74:AA$81,4)),Texte!$A$182,IF($K81&lt;=VLOOKUP($B81,X$74:AA$81,3),"",Texte!$A$183)))</f>
        <v/>
      </c>
      <c r="U81" s="48"/>
      <c r="V81" s="136"/>
      <c r="W81" s="136"/>
      <c r="X81" s="136" t="str">
        <f>Daten!B57</f>
        <v>Zuchteber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9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53"/>
      <c r="AN82" s="754"/>
      <c r="AO82" s="754"/>
      <c r="AP82" s="755"/>
      <c r="AQ82" s="155"/>
      <c r="AR82" s="155"/>
      <c r="AS82" s="155"/>
      <c r="AT82" s="155"/>
      <c r="AU82" s="155"/>
      <c r="AV82" s="155"/>
    </row>
    <row r="83" spans="1:49" ht="8.1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1:49" ht="12.75" customHeight="1">
      <c r="B84" s="213" t="str">
        <f>Texte!A186</f>
        <v>Ganzjahresbetrieb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1:49" ht="12.75" customHeight="1">
      <c r="B85" s="213" t="str">
        <f>Texte!A187</f>
        <v>A1: Grundfutterverzehr aller Tiere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TS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1:49" ht="12.75" customHeight="1">
      <c r="B86" s="213" t="str">
        <f>Texte!A188</f>
        <v>A2: Grundfutterverzehr Raufutterverzehrer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TS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1:49" ht="12.75" customHeight="1">
      <c r="B87" s="213" t="str">
        <f>Texte!A189</f>
        <v>A3: Wiesen-/Weidefutterverzehr übrige Tiere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TS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1:49" ht="12.75" customHeight="1">
      <c r="B88" s="213" t="str">
        <f>Texte!A190</f>
        <v>A4: Kraftfutterverzehr der berechtigten Kategorien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FS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1:49" ht="12.75" customHeight="1">
      <c r="B89" s="213" t="str">
        <f>Texte!A191</f>
        <v>A5: Gesamtverzehr der Raufutterverzehrer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TS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1:49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1:49" ht="12.75" customHeight="1">
      <c r="B91" s="213" t="str">
        <f>Texte!A192</f>
        <v>Sömmerung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1:49" ht="12.75" customHeight="1">
      <c r="B92" s="213" t="str">
        <f>Texte!A193</f>
        <v>A6: Grundfutterverzehr Raufutterverzehrer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TS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1:49" ht="12.75" customHeight="1">
      <c r="B93" s="213" t="str">
        <f>Texte!A194</f>
        <v>A7: Kraftfutterverzehr berechtigte Kategorien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TS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1:49" ht="12.75" customHeight="1">
      <c r="B94" s="213" t="str">
        <f>Texte!A195</f>
        <v>A8: Sömmerungstage gemäss AniCalc (TVD-Auszug)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1:49" ht="11.4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1:49" ht="16.5" customHeight="1">
      <c r="B96" s="174" t="str">
        <f>Texte!A197</f>
        <v>Teil B: Grundfutterproduktion</v>
      </c>
      <c r="C96" s="174"/>
      <c r="D96" s="174"/>
      <c r="E96" s="174"/>
      <c r="I96" s="172"/>
      <c r="L96" s="309"/>
      <c r="N96" s="172"/>
      <c r="Q96" s="174" t="str">
        <f>Texte!A251</f>
        <v>Mutterkuh &amp; Kalb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7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Stand.</v>
      </c>
      <c r="J98" s="290" t="str">
        <f>Texte!A201</f>
        <v>Fläche</v>
      </c>
      <c r="K98" s="290" t="str">
        <f>Texte!A200</f>
        <v>Ertrag</v>
      </c>
      <c r="L98" s="290" t="str">
        <f>Texte!A203</f>
        <v>Menge</v>
      </c>
      <c r="Q98" s="591" t="str">
        <f>Texte!A252</f>
        <v>davon verfüttert an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Ertrag</v>
      </c>
      <c r="J99" s="236" t="s">
        <v>363</v>
      </c>
      <c r="K99" s="236" t="str">
        <f>Texte!A202</f>
        <v>dt TS/ha</v>
      </c>
      <c r="L99" s="236" t="str">
        <f>Texte!A204</f>
        <v>dt TS</v>
      </c>
      <c r="Q99" s="596" t="str">
        <f>Texte!A253</f>
        <v>Mutterkuh &amp; Kalb dt TS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Ganzpflanzenmais, Silomais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t="shared" ref="L100:L106" si="7">J100*K100</f>
        <v>0</v>
      </c>
      <c r="Q100" s="592"/>
      <c r="R100" s="593"/>
      <c r="S100" s="172" t="str">
        <f>IF($Q100&gt;$L100,Texte!A$254,"")</f>
        <v/>
      </c>
      <c r="W100" s="178" t="b">
        <f t="shared" ref="W100:W108" si="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Ganzpflanzen-Sorghum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Getreide-Silage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Getreide-Silage mit Leguminosen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Futterrüben (ohne Blätter)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 t="str">
        <f>IF($Q104&gt;$L104,Texte!A$254,"")</f>
        <v/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Grünmais (2. Kultur)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 t="str">
        <f>IF($Q105&gt;$L105,Texte!A$254,"")</f>
        <v/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Ganzpflanzen-Sorghum (2. Kultur)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Verfüttertes Stroh (nur betriebseigenes)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 t="str">
        <f>IF($Q107&gt;$L107,Texte!A$254,"")</f>
        <v/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Verfütterte Rübenblätter (nur betriebseigene)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 t="str">
        <f>IF($Q108&gt;$L108,Texte!A$254,"")</f>
        <v/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Zwischenfutter, Aeugstlen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t="shared" ref="L109:L115" si="9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 t="str">
        <f>IF($K109&gt;$Y109,1,"")</f>
        <v/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Frühjahrsschnitt vor Umbruch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 t="str">
        <f>IF($K110&gt;$Y110,1,"")</f>
        <v/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Samenproduktion: Leguminosen Reinbestand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 t="str">
        <f>IF($K111&gt;$Y111,1,"")</f>
        <v/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Samenproduktion: Gras Reinbestand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 t="str">
        <f t="shared" ref="Z112:Z118" si="10">IF($K112&gt;$Y112,1,"")</f>
        <v/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Extensive Wiesen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 t="str">
        <f t="shared" si="10"/>
        <v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Übrige Wiesen mit Düngeverbot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 t="str">
        <f t="shared" si="10"/>
        <v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Extensive Weiden, Waldweiden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 t="str">
        <f t="shared" si="10"/>
        <v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Wiesen und Weiden</v>
      </c>
      <c r="C116" s="298"/>
      <c r="D116" s="298"/>
      <c r="E116" s="298" t="str">
        <f>Texte!A225</f>
        <v>wenig intensiv (1-3 Nutzungen)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 t="str">
        <f t="shared" si="10"/>
        <v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mittelintensiv (1-4 Nutzungen)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 t="str">
        <f t="shared" si="10"/>
        <v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intensive (2-6 Nutzungen)</v>
      </c>
      <c r="F118" s="417"/>
      <c r="G118" s="417"/>
      <c r="H118" s="418"/>
      <c r="I118" s="109" t="s">
        <v>151</v>
      </c>
      <c r="J118" s="76"/>
      <c r="K118" s="422" t="str">
        <f>IF($J$118="","",(L169-SUM(L100:L117))/J118)</f>
        <v/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 t="str">
        <f t="shared" si="10"/>
        <v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 t="str">
        <f>IF(OR(AND(ROUND($L$118,0)&lt;&gt;0,$J$118=""),L118&lt;0),Texte!A249,IF(OR(AND(J117&gt;0,L117&gt;0,K117=""),AND(J116&gt;0,L116&gt;0,K116="")),Texte!A250,""))</f>
        <v/>
      </c>
      <c r="I119" s="288"/>
      <c r="J119" s="506"/>
      <c r="L119" s="282"/>
      <c r="M119" s="282" t="str">
        <f>IF(COUNT($Z$109:$Z$118)&gt;0,Texte!$A$233,"")</f>
        <v/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Grünfläche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Zwischenfutterfläche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Grundfutterproduktion total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TS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Grundfutterproduktion Wiesen und Weiden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TS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Grundfutterproduktion übrige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TS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 t="str">
        <f>IF(Z123&gt;Z121,"ja","")</f>
        <v/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4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 t="str">
        <f>IF(O119&lt;&gt;J120,"ja","")</f>
        <v/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95" customHeight="1">
      <c r="B126" s="316" t="str">
        <f>Texte!A256</f>
        <v>Teil C: Zu- und Wegfuhr Grundfutter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Mutterkuh &amp; Kalb</v>
      </c>
      <c r="R126" s="271"/>
      <c r="S126" s="271"/>
      <c r="U126" s="271"/>
      <c r="V126" s="137"/>
      <c r="W126" s="137"/>
      <c r="X126" s="137"/>
      <c r="Y126" s="308" t="s">
        <v>1242</v>
      </c>
      <c r="Z126" s="468" t="str">
        <f>IF(AND(Z123=0,Z121&lt;&gt;0),"ja","")</f>
        <v/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7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Grundfutterverzehr auf dem Betrieb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TS</v>
      </c>
      <c r="N128" s="271"/>
      <c r="Q128" s="602" t="str">
        <f>Texte!A309</f>
        <v>davon verfüttert an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Zu- und Wegfuhr von Grundfutter und Grundfutterproduktion ausserhalb der Futterfläche (FF)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Mutterkuh &amp; Kalb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Grundfuttertyp</v>
      </c>
      <c r="C130" s="318"/>
      <c r="D130" s="318"/>
      <c r="E130" s="318"/>
      <c r="F130" s="324" t="str">
        <f>Texte!A260</f>
        <v>Menge</v>
      </c>
      <c r="G130" s="324" t="str">
        <f>Texte!A262</f>
        <v>%</v>
      </c>
      <c r="H130" s="325" t="str">
        <f>Texte!A264</f>
        <v>Code</v>
      </c>
      <c r="I130" s="326" t="str">
        <f>Texte!A265</f>
        <v>Wegfuhr</v>
      </c>
      <c r="J130" s="326" t="str">
        <f>Texte!A269</f>
        <v>Zufuhr</v>
      </c>
      <c r="K130" s="327" t="str">
        <f>Texte!A270</f>
        <v>ausser FF</v>
      </c>
      <c r="L130" s="323"/>
      <c r="M130" s="271" t="str">
        <f>Texte!A264</f>
        <v>Code</v>
      </c>
      <c r="N130" s="271"/>
      <c r="Q130" s="607" t="str">
        <f>Texte!A311</f>
        <v>Menge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dt</v>
      </c>
      <c r="G131" s="329" t="str">
        <f>Texte!A263</f>
        <v>TS</v>
      </c>
      <c r="H131" s="330" t="s">
        <v>763</v>
      </c>
      <c r="I131" s="331" t="str">
        <f>Texte!A266</f>
        <v>dt TS</v>
      </c>
      <c r="J131" s="331" t="str">
        <f>Texte!A266</f>
        <v>dt TS</v>
      </c>
      <c r="K131" s="331" t="str">
        <f>Texte!A266</f>
        <v>dt TS</v>
      </c>
      <c r="L131" s="323"/>
      <c r="M131" s="271" t="str">
        <f>Texte!A205</f>
        <v>1 = Verkauf</v>
      </c>
      <c r="N131" s="271"/>
      <c r="Q131" s="597" t="str">
        <f>Texte!A312</f>
        <v>dt TS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Gras</v>
      </c>
      <c r="C132" s="295"/>
      <c r="D132" s="295"/>
      <c r="E132" s="295"/>
      <c r="F132" s="90"/>
      <c r="G132" s="3"/>
      <c r="H132" s="51"/>
      <c r="I132" s="628" t="str">
        <f t="shared" ref="I132:I146" si="11">IF(H132=1,F132*G132/100,"")</f>
        <v/>
      </c>
      <c r="J132" s="628" t="str">
        <f t="shared" ref="J132:J157" si="12">IF(H132=2,F132*G132/100,"")</f>
        <v/>
      </c>
      <c r="K132" s="333"/>
      <c r="L132" s="323"/>
      <c r="M132" s="271" t="str">
        <f>Texte!A206</f>
        <v>2 = Zukauf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Grassilage</v>
      </c>
      <c r="C133" s="247"/>
      <c r="D133" s="247"/>
      <c r="E133" s="247"/>
      <c r="F133" s="90"/>
      <c r="G133" s="3"/>
      <c r="H133" s="51"/>
      <c r="I133" s="620" t="str">
        <f t="shared" si="11"/>
        <v/>
      </c>
      <c r="J133" s="620" t="str">
        <f t="shared" si="12"/>
        <v/>
      </c>
      <c r="K133" s="336"/>
      <c r="L133" s="323"/>
      <c r="M133" s="271" t="str">
        <f>Texte!A207</f>
        <v>3 = ausserhalb FF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Graswürfel</v>
      </c>
      <c r="C134" s="247"/>
      <c r="D134" s="247"/>
      <c r="E134" s="247"/>
      <c r="F134" s="90"/>
      <c r="G134" s="3"/>
      <c r="H134" s="51"/>
      <c r="I134" s="620" t="str">
        <f t="shared" si="11"/>
        <v/>
      </c>
      <c r="J134" s="620" t="str">
        <f t="shared" si="12"/>
        <v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Dürrfutter</v>
      </c>
      <c r="C135" s="247"/>
      <c r="D135" s="247"/>
      <c r="E135" s="247"/>
      <c r="F135" s="91"/>
      <c r="G135" s="4"/>
      <c r="H135" s="51"/>
      <c r="I135" s="620" t="str">
        <f t="shared" si="11"/>
        <v/>
      </c>
      <c r="J135" s="620" t="str">
        <f t="shared" si="12"/>
        <v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Dürrfutter, "nährstoffarm"</v>
      </c>
      <c r="C136" s="270"/>
      <c r="D136" s="270"/>
      <c r="E136" s="270"/>
      <c r="F136" s="92"/>
      <c r="G136" s="54"/>
      <c r="H136" s="51"/>
      <c r="I136" s="619" t="str">
        <f t="shared" si="11"/>
        <v/>
      </c>
      <c r="J136" s="619" t="str">
        <f t="shared" si="12"/>
        <v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Getreide-Silage</v>
      </c>
      <c r="C137" s="426"/>
      <c r="D137" s="426"/>
      <c r="E137" s="426"/>
      <c r="F137" s="364"/>
      <c r="G137" s="335"/>
      <c r="H137" s="55"/>
      <c r="I137" s="630" t="str">
        <f>IF(H137=1,F137*G137/100,"")</f>
        <v/>
      </c>
      <c r="J137" s="630" t="str">
        <f t="shared" si="12"/>
        <v/>
      </c>
      <c r="K137" s="333"/>
      <c r="L137" s="323"/>
      <c r="M137" s="271"/>
      <c r="N137" s="271"/>
      <c r="Q137" s="652"/>
      <c r="R137" s="653"/>
      <c r="S137" s="604" t="str">
        <f>IF(AND($H137=1,$Q137&gt;0),Texte!$A$313,IF(AND($H137=2,$Q137&gt;ROUND($J137,0)),Texte!$A$313,IF(AND($H137=3,$Q137&gt;ROUND($K137,0)),Texte!$A$313,"")))</f>
        <v/>
      </c>
      <c r="U137" s="271"/>
      <c r="V137" s="271"/>
      <c r="W137" s="178" t="b">
        <f t="shared" ref="W137:W157" si="13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Getreide-Silage mit Leguminosen</v>
      </c>
      <c r="C138" s="340"/>
      <c r="D138" s="340"/>
      <c r="E138" s="340"/>
      <c r="F138" s="91"/>
      <c r="G138" s="4"/>
      <c r="H138" s="51"/>
      <c r="I138" s="620" t="str">
        <f t="shared" si="11"/>
        <v/>
      </c>
      <c r="J138" s="620" t="str">
        <f t="shared" si="12"/>
        <v/>
      </c>
      <c r="K138" s="336"/>
      <c r="L138" s="323"/>
      <c r="M138" s="271"/>
      <c r="N138" s="271"/>
      <c r="Q138" s="598"/>
      <c r="R138" s="599"/>
      <c r="S138" s="604" t="str">
        <f>IF(AND($H138=1,$Q138&gt;0),Texte!$A$313,IF(AND($H138=2,$Q138&gt;ROUND($J138,0)),Texte!$A$313,IF(AND($H138=3,$Q138&gt;ROUND($K138,0)),Texte!$A$313,"")))</f>
        <v/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Silomais</v>
      </c>
      <c r="C139" s="340"/>
      <c r="D139" s="340"/>
      <c r="E139" s="340"/>
      <c r="F139" s="91"/>
      <c r="G139" s="4"/>
      <c r="H139" s="51"/>
      <c r="I139" s="620" t="str">
        <f t="shared" si="11"/>
        <v/>
      </c>
      <c r="J139" s="620" t="str">
        <f t="shared" si="12"/>
        <v/>
      </c>
      <c r="K139" s="336"/>
      <c r="L139" s="323"/>
      <c r="Q139" s="598"/>
      <c r="R139" s="599"/>
      <c r="S139" s="604" t="str">
        <f>IF(AND($H139=1,$Q139&gt;0),Texte!$A$313,IF(AND($H139=2,$Q139&gt;ROUND($J139,0)),Texte!$A$313,IF(AND($H139=3,$Q139&gt;ROUND($K139,0)),Texte!$A$313,"")))</f>
        <v/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Grünmais</v>
      </c>
      <c r="C140" s="341"/>
      <c r="D140" s="341"/>
      <c r="E140" s="341"/>
      <c r="F140" s="91"/>
      <c r="G140" s="4"/>
      <c r="H140" s="51"/>
      <c r="I140" s="620" t="str">
        <f t="shared" si="11"/>
        <v/>
      </c>
      <c r="J140" s="620" t="str">
        <f t="shared" si="12"/>
        <v/>
      </c>
      <c r="K140" s="336"/>
      <c r="L140" s="323"/>
      <c r="Q140" s="598"/>
      <c r="R140" s="599"/>
      <c r="S140" s="604" t="str">
        <f>IF(AND($H140=1,$Q140&gt;0),Texte!$A$313,IF(AND($H140=2,$Q140&gt;ROUND($J140,0)),Texte!$A$313,IF(AND($H140=3,$Q140&gt;ROUND($K140,0)),Texte!$A$313,"")))</f>
        <v/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Mais Ganzpflanzenwürfel</v>
      </c>
      <c r="C141" s="341"/>
      <c r="D141" s="341"/>
      <c r="E141" s="341"/>
      <c r="F141" s="91"/>
      <c r="G141" s="4"/>
      <c r="H141" s="51"/>
      <c r="I141" s="620" t="str">
        <f t="shared" si="11"/>
        <v/>
      </c>
      <c r="J141" s="620" t="str">
        <f t="shared" si="12"/>
        <v/>
      </c>
      <c r="K141" s="336"/>
      <c r="L141" s="323"/>
      <c r="Q141" s="598"/>
      <c r="R141" s="599"/>
      <c r="S141" s="604" t="str">
        <f>IF(AND($H141=1,$Q141&gt;0),Texte!$A$313,IF(AND($H141=2,$Q141&gt;ROUND($J141,0)),Texte!$A$313,IF(AND($H141=3,$Q141&gt;ROUND($K141,0)),Texte!$A$313,"")))</f>
        <v/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CCM (für Rindviehmast)</v>
      </c>
      <c r="C142" s="341"/>
      <c r="D142" s="341"/>
      <c r="E142" s="341"/>
      <c r="F142" s="91"/>
      <c r="G142" s="4"/>
      <c r="H142" s="51"/>
      <c r="I142" s="344" t="str">
        <f t="shared" si="11"/>
        <v/>
      </c>
      <c r="J142" s="620" t="str">
        <f t="shared" si="12"/>
        <v/>
      </c>
      <c r="K142" s="620" t="str">
        <f>IF(H142=3,F142*G142/100,"")</f>
        <v/>
      </c>
      <c r="L142" s="323"/>
      <c r="Q142" s="598"/>
      <c r="R142" s="599"/>
      <c r="S142" s="604" t="str">
        <f>IF(AND($H142=1,$Q142&gt;0),Texte!$A$313,IF(AND($H142=2,$Q142&gt;ROUND($J142,0)),Texte!$A$313,IF(AND($H142=3,$Q142&gt;ROUND($K142,0)),Texte!$A$313,"")))</f>
        <v/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Ganzpflanzen-Sorghum</v>
      </c>
      <c r="C143" s="341"/>
      <c r="D143" s="341"/>
      <c r="E143" s="341"/>
      <c r="F143" s="91"/>
      <c r="G143" s="4"/>
      <c r="H143" s="51"/>
      <c r="I143" s="620" t="str">
        <f t="shared" si="11"/>
        <v/>
      </c>
      <c r="J143" s="620" t="str">
        <f t="shared" si="12"/>
        <v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Ganzpflanzen-Sorghum (2. Kultur)</v>
      </c>
      <c r="C144" s="341"/>
      <c r="D144" s="341"/>
      <c r="E144" s="341"/>
      <c r="F144" s="91"/>
      <c r="G144" s="4"/>
      <c r="H144" s="51"/>
      <c r="I144" s="620" t="str">
        <f t="shared" si="11"/>
        <v/>
      </c>
      <c r="J144" s="620" t="str">
        <f t="shared" si="12"/>
        <v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Futterrüben</v>
      </c>
      <c r="C145" s="341"/>
      <c r="D145" s="341"/>
      <c r="E145" s="341"/>
      <c r="F145" s="91"/>
      <c r="G145" s="4"/>
      <c r="H145" s="51"/>
      <c r="I145" s="620" t="str">
        <f t="shared" si="11"/>
        <v/>
      </c>
      <c r="J145" s="620" t="str">
        <f t="shared" si="12"/>
        <v/>
      </c>
      <c r="K145" s="342"/>
      <c r="L145" s="323"/>
      <c r="Q145" s="598"/>
      <c r="R145" s="599"/>
      <c r="S145" s="604" t="str">
        <f>IF(AND($H145=1,$Q145&gt;0),Texte!$A$313,IF(AND($H145=2,$Q145&gt;ROUND($J145,0)),Texte!$A$313,IF(AND($H145=3,$Q145&gt;ROUND($K145,0)),Texte!$A$313,"")))</f>
        <v/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Zuckerrüben</v>
      </c>
      <c r="C146" s="341"/>
      <c r="D146" s="341"/>
      <c r="E146" s="341"/>
      <c r="F146" s="91"/>
      <c r="G146" s="4"/>
      <c r="H146" s="51"/>
      <c r="I146" s="343" t="str">
        <f t="shared" si="11"/>
        <v/>
      </c>
      <c r="J146" s="620" t="str">
        <f t="shared" si="12"/>
        <v/>
      </c>
      <c r="K146" s="620" t="str">
        <f>IF(H146=3,F146*G146/100,"")</f>
        <v/>
      </c>
      <c r="L146" s="323"/>
      <c r="Q146" s="598"/>
      <c r="R146" s="599"/>
      <c r="S146" s="604" t="str">
        <f>IF(AND($H146=1,$Q146&gt;0),Texte!$A$313,IF(AND($H146=2,$Q146&gt;ROUND($J146,0)),Texte!$A$313,IF(AND($H146=3,$Q146&gt;ROUND($K146,0)),Texte!$A$313,"")))</f>
        <v/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Zuckerrübenschnitzel, frisch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 t="str">
        <f>IF(AND($H147=1,$Q147&gt;0),Texte!$A$313,IF(AND($H147=2,$Q147&gt;ROUND($J147,0)),Texte!$A$313,IF(AND($H147=3,$Q147&gt;ROUND($K147,0)),Texte!$A$313,"")))</f>
        <v/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Zuckerrübenschnitzel, siliert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 t="str">
        <f>IF(AND($H148=1,$Q148&gt;0),Texte!$A$313,IF(AND($H148=2,$Q148&gt;ROUND($J148,0)),Texte!$A$313,IF(AND($H148=3,$Q148&gt;ROUND($K148,0)),Texte!$A$313,"")))</f>
        <v/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Rübenblätter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 t="str">
        <f>IF(AND($H149=1,$Q149&gt;0),Texte!$A$313,IF(AND($H149=2,$Q149&gt;ROUND($J149,0)),Texte!$A$313,IF(AND($H149=3,$Q149&gt;ROUND($K149,0)),Texte!$A$313,"")))</f>
        <v/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Kartoffeln</v>
      </c>
      <c r="C150" s="341"/>
      <c r="D150" s="341"/>
      <c r="E150" s="341"/>
      <c r="F150" s="91"/>
      <c r="G150" s="4"/>
      <c r="H150" s="51"/>
      <c r="I150" s="344"/>
      <c r="J150" s="620" t="str">
        <f t="shared" si="12"/>
        <v/>
      </c>
      <c r="K150" s="620" t="str">
        <f>IF(H150=3,F150*G150/100,"")</f>
        <v/>
      </c>
      <c r="L150" s="323"/>
      <c r="Q150" s="598"/>
      <c r="R150" s="599"/>
      <c r="S150" s="604" t="str">
        <f>IF(AND($H150=1,$Q150&gt;0),Texte!$A$313,IF(AND($H150=2,$Q150&gt;ROUND($J150,0)),Texte!$A$313,IF(AND($H150=3,$Q150&gt;ROUND($K150,0)),Texte!$A$313,"")))</f>
        <v/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Chicorée-Wurzeln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 t="str">
        <f>IF(AND($H151=1,$Q151&gt;0),Texte!$A$313,IF(AND($H151=2,$Q151&gt;ROUND($J151,0)),Texte!$A$313,IF(AND($H151=3,$Q151&gt;ROUND($K151,0)),Texte!$A$313,"")))</f>
        <v/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Abgang Obst- / Gemüseverwertung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 t="str">
        <f>IF(AND($H152=1,$Q152&gt;0),Texte!$A$313,IF(AND($H152=2,$Q152&gt;ROUND($J152,0)),Texte!$A$313,IF(AND($H152=3,$Q152&gt;ROUND($K152,0)),Texte!$A$313,"")))</f>
        <v/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Biertreber, frisch oder siliert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 t="str">
        <f>IF(AND($H153=1,$Q153&gt;0),Texte!$A$313,IF(AND($H153=2,$Q153&gt;ROUND($J153,0)),Texte!$A$313,IF(AND($H153=3,$Q153&gt;ROUND($K153,0)),Texte!$A$313,"")))</f>
        <v/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Zufuhr von Stroh zur Verfütterung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 t="str">
        <f>IF(AND($H154=1,$Q154&gt;0),Texte!$A$313,IF(AND($H154=2,$Q154&gt;ROUND($J154,0)),Texte!$A$313,IF(AND($H154=3,$Q154&gt;ROUND($K154,0)),Texte!$A$313,"")))</f>
        <v/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Zuckerrübenschnitzel, getrocknet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 t="str">
        <f>IF(AND($H155=1,$Q155&gt;0),Texte!$A$313,IF(AND($H155=2,$Q155&gt;ROUND($J155,0)),Texte!$A$313,IF(AND($H155=3,$Q155&gt;ROUND($K155,0)),Texte!$A$313,"")))</f>
        <v/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Biertreber, getrocknet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 t="str">
        <f>IF(AND($H156=1,$Q156&gt;0),Texte!$A$313,IF(AND($H156=2,$Q156&gt;ROUND($J156,0)),Texte!$A$313,IF(AND($H156=3,$Q156&gt;ROUND($K156,0)),Texte!$A$313,"")))</f>
        <v/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Nebenprodukte Trocken- und Schälmüllerei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 t="str">
        <f>IF(AND($H157=1,$Q157&gt;0),Texte!$A$313,IF(AND($H157=2,$Q157&gt;ROUND($J157,0)),Texte!$A$313,IF(AND($H157=3,$Q157&gt;ROUND($K157,0)),Texte!$A$313,"")))</f>
        <v/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 Wegfuhr Wiesen und Weidefutter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TS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 Wegfuhr übrige Grundfutter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TS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50" ht="12.75" customHeight="1">
      <c r="B161" s="227" t="str">
        <f>Texte!A300</f>
        <v>C3: Total Zufuhr Wiesen- und Weidefutter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50" ht="12.75" customHeight="1">
      <c r="B162" s="227" t="str">
        <f>Texte!A301</f>
        <v>C4: Total Zufuhr übrige Grundfutter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TS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50" ht="12.75" customHeight="1">
      <c r="B163" s="227" t="str">
        <f>Texte!A302</f>
        <v>C5: Grundfutterproduktion ausserhalb der Futterfläche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50" ht="12.75" customHeight="1">
      <c r="B164" s="678" t="str">
        <f>Texte!A303</f>
        <v>C6: Total Zufuhr Nebenprodukte aus Verarbeitung Lebensmittel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50" ht="11.4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50" ht="12.75" customHeight="1">
      <c r="B166" s="227" t="str">
        <f>Texte!A304</f>
        <v>Total Netto-Grundfutterbedarf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dt TS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50" ht="12.75" customHeight="1">
      <c r="B167" s="212" t="str">
        <f>Texte!A305</f>
        <v>C7: Zuzüglich Lagerungs- und Krippenverluste, 0-5% vom Netto-Grundfutterbedarf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TS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50" ht="12.75" customHeight="1">
      <c r="B168" s="212" t="str">
        <f>Texte!A306</f>
        <v>C8: Fehlerbereich der Grundfutterbilanz: 0-5% vom Netto-Grundfutterbedarf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TS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50" ht="12.75" customHeight="1">
      <c r="B169" s="233" t="str">
        <f>Texte!A307</f>
        <v>Total auf der Futterfläche zu produzierendes Grundfutter (GFprod)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TS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4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Teil D: Bilanz</v>
      </c>
      <c r="C171" s="311"/>
      <c r="D171" s="311"/>
      <c r="E171" s="311"/>
      <c r="P171" s="699"/>
      <c r="Q171" s="174" t="str">
        <f>Texte!A348</f>
        <v>Bilanz für Mutterkuh &amp; Kalb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2:50" ht="7.7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50" ht="12" customHeight="1">
      <c r="B173" s="338"/>
      <c r="C173" s="288"/>
      <c r="D173" s="288"/>
      <c r="E173" s="358"/>
      <c r="F173" s="359" t="str">
        <f>Texte!A327</f>
        <v>Total</v>
      </c>
      <c r="G173" s="360"/>
      <c r="H173" s="206" t="str">
        <f>Texte!A329</f>
        <v>Wiesen- und</v>
      </c>
      <c r="I173" s="208"/>
      <c r="J173" s="206" t="str">
        <f>Texte!A331</f>
        <v>Übriges Grundfutter</v>
      </c>
      <c r="K173" s="540"/>
      <c r="L173" s="540"/>
      <c r="M173" s="208"/>
      <c r="N173" s="359" t="str">
        <f>Texte!A335</f>
        <v>Kraftfutter</v>
      </c>
      <c r="O173" s="360"/>
      <c r="P173" s="699"/>
      <c r="Q173" s="582" t="str">
        <f>Texte!A349</f>
        <v>Total</v>
      </c>
      <c r="R173" s="582" t="str">
        <f>Texte!A351</f>
        <v>Wiesen- &amp;</v>
      </c>
      <c r="S173" s="582" t="str">
        <f>Texte!A354</f>
        <v>Übriges</v>
      </c>
      <c r="T173" s="582" t="str">
        <f>Texte!A357</f>
        <v>Kraftfutter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Talzone</v>
      </c>
      <c r="AE173" s="355">
        <v>1</v>
      </c>
      <c r="AG173" s="441">
        <f t="shared" ref="AG173:AG178" si="14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50" ht="11.45" customHeight="1">
      <c r="B174" s="212"/>
      <c r="C174" s="152"/>
      <c r="D174" s="152"/>
      <c r="E174" s="363"/>
      <c r="F174" s="365" t="str">
        <f>Texte!A328</f>
        <v>Bedarf</v>
      </c>
      <c r="G174" s="366"/>
      <c r="H174" s="220" t="str">
        <f>Texte!A330</f>
        <v>Weidefutter</v>
      </c>
      <c r="I174" s="221"/>
      <c r="J174" s="679" t="str">
        <f>Texte!A333</f>
        <v>Rau- und Saftfutter</v>
      </c>
      <c r="K174" s="681"/>
      <c r="L174" s="683" t="str">
        <f>Texte!A334</f>
        <v>Nebenprodukte</v>
      </c>
      <c r="M174" s="684"/>
      <c r="N174" s="367"/>
      <c r="O174" s="235"/>
      <c r="P174" s="699"/>
      <c r="Q174" s="583" t="str">
        <f>Texte!A350</f>
        <v>Bedarf</v>
      </c>
      <c r="R174" s="583" t="str">
        <f>Texte!A352</f>
        <v>Weidefutter</v>
      </c>
      <c r="S174" s="583" t="str">
        <f>Texte!A355</f>
        <v xml:space="preserve">Grundfutter 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Hügelzone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50" ht="11.45" customHeight="1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in TS)</v>
      </c>
      <c r="O175" s="667"/>
      <c r="P175" s="699"/>
      <c r="Q175" s="329"/>
      <c r="R175" s="236" t="str">
        <f>Texte!A353</f>
        <v>.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Bergzone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50" ht="11.45" customHeight="1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Bergzone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1:48" ht="11.45" customHeight="1">
      <c r="B177" s="294" t="str">
        <f>Texte!A316</f>
        <v>Gesamtverzehr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Bergzone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Grenzwerte: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1:48" ht="11.45" customHeight="1">
      <c r="B178" s="297" t="str">
        <f>Texte!A317</f>
        <v>[+] Verluste und Fehlerbereich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 t="str">
        <f>IF(SUM(L51:L57)=0,"",SUM(L51:L57)/L86*F178)</f>
        <v/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Bergzone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Keine Gebietszuteilung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1:48" ht="11.45" customHeight="1">
      <c r="B179" s="297" t="str">
        <f>Texte!A318</f>
        <v>[+] Verzehr während Sömmerung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1:48" ht="11.45" customHeight="1">
      <c r="B180" s="297" t="str">
        <f>Texte!A319</f>
        <v>Produktion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Wiesen- und</v>
      </c>
      <c r="AK180" s="152"/>
      <c r="AL180" s="476" t="str">
        <f>IF($V$11=1,$Z$173,IF($V$11="","",$AA$173))</f>
        <v/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1:48" ht="12.95" customHeight="1">
      <c r="B181" s="297" t="str">
        <f>Texte!A320</f>
        <v>[+] Zufuhr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Weidefutter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1:48" ht="12.95" customHeight="1">
      <c r="B182" s="297" t="str">
        <f>Texte!A321</f>
        <v>[+] Futter während Sömmerung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1:48" ht="12.95" customHeight="1">
      <c r="B183" s="297" t="str">
        <f>Texte!A322</f>
        <v>[-] Wegfuhr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 t="str">
        <f>IF($J$120=0,"",SUM($AG$173:$AG$178)/$J$120)</f>
        <v/>
      </c>
      <c r="AH183" s="354"/>
      <c r="AI183" s="354"/>
      <c r="AJ183" s="408" t="str">
        <f>Texte!$A335</f>
        <v>Kraftfutter</v>
      </c>
      <c r="AK183" s="409"/>
      <c r="AL183" s="465" t="str">
        <f>IF($V$11=1,$Z$175,IF($V$11="","",$AA$175))</f>
        <v/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1:48" ht="12.95" customHeight="1" thickBot="1">
      <c r="B184" s="445" t="str">
        <f>Texte!A323</f>
        <v>[-] Grundfutter übrige Tiere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Grundfutter</v>
      </c>
      <c r="AK184" s="474"/>
      <c r="AL184" s="465" t="str">
        <f>IF($V$11=1,$Z$176,IF($V$11="","",$AA$176))</f>
        <v/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1:48" ht="12.95" customHeight="1" thickBot="1">
      <c r="B185" s="377" t="str">
        <f>Texte!A324</f>
        <v xml:space="preserve">Bilanz                                      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 t="str">
        <f>IF($F$185=0,"",ROUND($H$185/$F$185*100,1))</f>
        <v/>
      </c>
      <c r="J185" s="452">
        <f>SUM($J$180:$J$184)</f>
        <v>0</v>
      </c>
      <c r="K185" s="380" t="str">
        <f>IF(OR($J$185&lt;0,$F$185=0),"",ROUND($J$185/$F$185*100,1))</f>
        <v/>
      </c>
      <c r="L185" s="692">
        <f>SUM($L$180:$L$184)</f>
        <v>0</v>
      </c>
      <c r="M185" s="693" t="str">
        <f>IF(OR($L$185&lt;0,$F$185=0),"",ROUND($L$185/$F$185*100,1))</f>
        <v/>
      </c>
      <c r="N185" s="451">
        <f>SUM($N$180:$N$184)</f>
        <v>0</v>
      </c>
      <c r="O185" s="381" t="str">
        <f>IF($F$185=0,"",ROUND($N$185/$F$185*100,1))</f>
        <v/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56"/>
      <c r="AG185" s="757"/>
      <c r="AH185" s="757"/>
      <c r="AI185" s="757"/>
      <c r="AJ185" s="222" t="str">
        <f>Texte!$A332</f>
        <v>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1:48" ht="12.95" customHeight="1" thickBot="1">
      <c r="B186" s="385" t="str">
        <f>Texte!A325</f>
        <v>Erforderliche Anteile an der Ration</v>
      </c>
      <c r="C186" s="386"/>
      <c r="D186" s="386"/>
      <c r="E186" s="387"/>
      <c r="F186" s="188"/>
      <c r="G186" s="388"/>
      <c r="H186" s="186" t="s">
        <v>47</v>
      </c>
      <c r="I186" s="448" t="str">
        <f>IF($V$11=1,$Z$173,IF($V$11=2,$AA$173,""))</f>
        <v/>
      </c>
      <c r="J186" s="188"/>
      <c r="K186" s="188"/>
      <c r="L186" s="309" t="str">
        <f>Texte!A326</f>
        <v>Nebenprodukte+Kraftfutter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 t="str">
        <f>IF($Q$185=0,"",ROUND($R$185/$Q$185*100,1))</f>
        <v/>
      </c>
      <c r="S186" s="380" t="str">
        <f>IF(OR($S$185&lt;0,$Q$185=0),"",ROUND($S$185/$Q$185*100,1))</f>
        <v/>
      </c>
      <c r="T186" s="380" t="str">
        <f>IF($Q$185=0,"",ROUND($T$185/$Q$185*100,1))</f>
        <v/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1:48" ht="12.75" customHeight="1" thickBot="1">
      <c r="B187" s="389"/>
      <c r="C187" s="188"/>
      <c r="D187" s="188"/>
      <c r="E187" s="188"/>
      <c r="F187" s="537" t="str">
        <f>IF(OR(H185&lt;0,J185&lt;0,N185&lt;0),Texte!A338,"")</f>
        <v/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Keine Gebietszuteilung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95" customHeight="1">
      <c r="A189" s="392"/>
      <c r="B189" s="453" t="str">
        <f>Texte!A339</f>
        <v>Erfüllung der erforderlichen Anteile an der Ration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 xml:space="preserve">    nein</v>
      </c>
      <c r="P189" s="700"/>
      <c r="Q189" s="453" t="str">
        <f>Texte!A358</f>
        <v>Erfüllung Mutterkuh &amp; Kalb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 xml:space="preserve">    nein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9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Bilanz übrige Raufutterverzehrer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50" ht="5.25" customHeight="1" thickBot="1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1:50" ht="12.95" customHeight="1" thickBot="1">
      <c r="B194" s="400" t="str">
        <f>Texte!A345</f>
        <v>Ort und Datum:</v>
      </c>
      <c r="C194" s="60"/>
      <c r="D194" s="61"/>
      <c r="E194" s="61"/>
      <c r="F194" s="61"/>
      <c r="G194" s="61"/>
      <c r="I194" s="312" t="str">
        <f>Texte!A346</f>
        <v>Unterschrift: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:50" ht="12.9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1:50" ht="11.45" customHeight="1">
      <c r="B196" s="402" t="str">
        <f>Texte!A344</f>
        <v>Dieses Instrument dient als Nachweis für die Erfüllung der Anforderungen an die Futterbilanz für das Programm der GMF.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1:50" ht="11.4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1:50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1:50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1:50" ht="15.75">
      <c r="B200" s="499" t="str">
        <f>Texte!A387</f>
        <v>Informationsteil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1:50" ht="7.5" customHeight="1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1:50" ht="12.75" customHeight="1">
      <c r="B202" s="500" t="str">
        <f>Texte!A388</f>
        <v xml:space="preserve">Die Berechnung des massgebenden Tierbesatzes für die Futterbilanz basiert auf dem effektiven 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1:50" ht="12.75" customHeight="1">
      <c r="B203" s="500" t="str">
        <f>Texte!A389</f>
        <v xml:space="preserve">Tierbestand in der Periode vom 1.1.-31.12.. Weil dieser zur Zeit noch nicht bekannt ist, 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1:50" ht="12.75" customHeight="1">
      <c r="B204" s="500" t="str">
        <f>Texte!A390</f>
        <v>ist die Höhe der Beiträge nur eine Schätzung.</v>
      </c>
      <c r="Y204" s="741" t="s">
        <v>1401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1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1:50" ht="12.75" customHeight="1">
      <c r="B206" s="555" t="str">
        <f>Texte!A234</f>
        <v>Angaben für Mindesttierbesatz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1:50" ht="12.75" customHeight="1">
      <c r="B207" s="555"/>
      <c r="C207" s="557" t="str">
        <f>Texte!A236</f>
        <v>Dauergrünland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1:50" ht="12.75" customHeight="1">
      <c r="B208" s="555"/>
      <c r="C208" s="557" t="str">
        <f>Texte!A237</f>
        <v>Kunstwiesen</v>
      </c>
      <c r="E208" s="558" t="str">
        <f>Texte!A238</f>
        <v>BFF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Talzone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Hügelzone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Bergzone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Bergzone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Bergzone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Bergzone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>
      <c r="B216" s="556" t="str">
        <f>Texte!A245</f>
        <v>Flächen im Ausland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>
      <c r="B220" s="500" t="str">
        <f>Texte!A340</f>
        <v>Erforderlicher Mindesttierbesatz (RGVE/ha Grünfläche) für 100 % der GMF-Beiträge</v>
      </c>
      <c r="O220" s="496" t="str">
        <f>$AG$183</f>
        <v/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>
      <c r="B221" s="502" t="str">
        <f>Texte!A391</f>
        <v>RGVE effektiv auf dem Betrieb</v>
      </c>
      <c r="D221" s="536"/>
      <c r="E221" s="492"/>
      <c r="N221" s="503" t="str">
        <f>Texte!A392</f>
        <v>Effektiver Mindesttierbesatz (RGVE/ha Grünfläche)</v>
      </c>
      <c r="O221" s="496" t="str">
        <f>IF($J$120="","",IF($E$221&lt;=0,"",$E$221/$J$120))</f>
        <v/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>
      <c r="B223" s="502" t="str">
        <f>Texte!A393</f>
        <v>Erfüllung des Anteils … an der Ration</v>
      </c>
      <c r="N223" s="503" t="str">
        <f>Texte!A397</f>
        <v>Erfüllung des Mindesttierbesatzes für</v>
      </c>
      <c r="O223" s="495" t="str">
        <f>IF($O$220="","",MIN($O$221/$O$220*100,100))</f>
        <v/>
      </c>
      <c r="P223" s="703"/>
      <c r="Q223" s="502" t="str">
        <f>Texte!A398</f>
        <v>% der GMF-Beiträge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>
      <c r="B224" s="501" t="str">
        <f>Texte!A394</f>
        <v xml:space="preserve">  - Wiesen- und Weidefutter</v>
      </c>
      <c r="E224" s="489" t="str">
        <f>IF($V$11="","",IF(AND($V$11=1,$Z$183="nein"),Texte!A$403,IF(AND($V$11=2,$AA$183="nein"),Texte!A$403,Texte!A$404)))</f>
        <v/>
      </c>
      <c r="N224" s="503" t="str">
        <f>Texte!A399</f>
        <v xml:space="preserve">das entspricht etwa </v>
      </c>
      <c r="O224" s="505" t="str">
        <f>IF(OR($Z$186="io",$AA$186="io"),$O$223/100*200*$J$120,"")</f>
        <v/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>
      <c r="B225" s="501" t="str">
        <f>Texte!A395</f>
        <v xml:space="preserve">  - übriges Grundfutter</v>
      </c>
      <c r="E225" s="490" t="str">
        <f>IF($V$11="","",IF(AND($V$11=1,$Z$184="nein"),Texte!A$403,IF(AND($V$11=2,$AA$184="nein"),Texte!A$403,Texte!A$404)))</f>
        <v/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>
      <c r="B226" s="501" t="str">
        <f>Texte!A396</f>
        <v xml:space="preserve">  - Kraftfutter</v>
      </c>
      <c r="E226" s="491" t="str">
        <f>IF($V$11="","",IF(AND($V$11=1,$Z$185="nein"),Texte!A$403,IF(AND($V$11=2,$AA$185="nein"),Texte!A$403,Texte!A$404)))</f>
        <v/>
      </c>
      <c r="N226" s="503" t="str">
        <f>IF(AND($Z$186="n. io",$AA$186="n. io"),Texte!A407,IF($E$221&lt;=0,Texte!A405,Texte!A400))</f>
        <v>Sie erhalten KEINE Beiträge</v>
      </c>
      <c r="O226" s="494" t="str">
        <f>IF(OR(AND($Z$186="n. io",$AA$186="n. io"),$E$221&lt;=0),"",IF(ROUND($O$223,0)=100,Texte!A402,Texte!A401))</f>
        <v/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2:50">
      <c r="N227" s="497" t="str">
        <f>IF(AND(OR($Z$186="io",$AA$186="io"),$E$221&lt;=0),Texte!A406,"")</f>
        <v/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:50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:50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:50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:50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:50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:50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:50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:50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:50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:50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:50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:50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:50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1:50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1:50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1:50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1:50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1:50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1:50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50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50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50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50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50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idden="1">
      <c r="A270" s="404" t="str">
        <f>Texte!A124</f>
        <v>Milchkühe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idden="1">
      <c r="A271" s="404" t="str">
        <f>Texte!A125</f>
        <v>andere Kühe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idden="1">
      <c r="A272" s="404" t="str">
        <f>Texte!A129</f>
        <v>Mutterkühe schwer (LG 700-800 kg)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idden="1">
      <c r="A273" s="404" t="str">
        <f>Texte!A130</f>
        <v>Mutterkühe mittel (LG 600-700 kg)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idden="1">
      <c r="A274" s="404" t="str">
        <f>Texte!A131</f>
        <v>Mutterkühe leicht (LG&lt;600 kg)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1:39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idden="1">
      <c r="A276" s="404" t="str">
        <f>Texte!A132</f>
        <v>Jungvieh, &lt; 160 Tage alt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idden="1">
      <c r="A277" s="404" t="str">
        <f>Texte!A133</f>
        <v>Jungvieh, 160-365 Tage alt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idden="1">
      <c r="A278" s="404" t="str">
        <f>Texte!A134</f>
        <v>Jungvieh, 1 bis 2-jährig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idden="1">
      <c r="A279" s="404" t="str">
        <f>Texte!A135</f>
        <v>Jungvieh &gt;2-jährig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idden="1">
      <c r="A280" s="404" t="str">
        <f>Texte!A136</f>
        <v>Mastkälber (50-200 kg)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idden="1">
      <c r="A281" s="404" t="str">
        <f>Texte!A141</f>
        <v>Rindviehmast, bis 160 Tage alt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idden="1">
      <c r="A282" s="404" t="str">
        <f>Texte!A142</f>
        <v>Rindviehmast, &gt; 160 Tage alt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idden="1">
      <c r="A283" s="404" t="str">
        <f>Texte!A143</f>
        <v>Rindviehmast Weidemast &gt; 4 Monate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idden="1">
      <c r="A284" s="404" t="str">
        <f>Texte!A144</f>
        <v>Zuchtstier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1:39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idden="1">
      <c r="A286" s="404" t="str">
        <f>Texte!A137</f>
        <v>Mutterkuhkalb, bis 160 Tage alt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39" hidden="1">
      <c r="A287" s="404" t="str">
        <f>Texte!A138</f>
        <v>Mutterkuhkalb, &gt; 160 d, leicht (&lt;200 kg SG)</v>
      </c>
      <c r="B287" s="283"/>
      <c r="F287" s="128"/>
      <c r="G287" s="404"/>
      <c r="I287" s="149"/>
    </row>
    <row r="288" spans="1:39" hidden="1">
      <c r="A288" s="404" t="str">
        <f>Texte!A139</f>
        <v>Mutterkuhkalb, &gt; 160 d, mittel (200-250 kg SG)</v>
      </c>
      <c r="B288" s="283"/>
      <c r="F288" s="128"/>
      <c r="I288" s="149"/>
    </row>
    <row r="289" spans="1:9" hidden="1">
      <c r="A289" s="404" t="str">
        <f>Texte!A140</f>
        <v>Mutterkuhkalb, &gt; 160 d, schwer (&gt;250 kg SG)</v>
      </c>
      <c r="B289" s="283"/>
      <c r="F289" s="128"/>
      <c r="I289" s="149"/>
    </row>
    <row r="290" spans="1:9" hidden="1">
      <c r="A290" s="283"/>
      <c r="B290" s="283"/>
      <c r="F290" s="128"/>
      <c r="H290" s="149"/>
      <c r="I290" s="149"/>
    </row>
    <row r="291" spans="1:9" hidden="1">
      <c r="A291" s="404" t="str">
        <f>Texte!A147</f>
        <v>Pferde &lt; 180 d, &gt; 148 cm*</v>
      </c>
      <c r="B291" s="283"/>
      <c r="F291" s="128"/>
      <c r="H291" s="149"/>
      <c r="I291" s="149"/>
    </row>
    <row r="292" spans="1:9" hidden="1">
      <c r="A292" s="404" t="str">
        <f>Texte!A148</f>
        <v>Pferde &gt; 180 d, &gt; 148 cm*</v>
      </c>
      <c r="B292" s="283"/>
      <c r="F292" s="128"/>
      <c r="H292" s="149"/>
      <c r="I292" s="149"/>
    </row>
    <row r="293" spans="1:9" hidden="1">
      <c r="A293" s="404" t="str">
        <f>Texte!A149</f>
        <v>Maultiere, Maulesel &lt; 180 d, unabh. Widerristhöhe</v>
      </c>
      <c r="B293" s="283"/>
      <c r="F293" s="128"/>
      <c r="H293" s="149"/>
      <c r="I293" s="149"/>
    </row>
    <row r="294" spans="1:9" hidden="1">
      <c r="A294" s="404" t="str">
        <f>Texte!A150</f>
        <v>Maultiere, Maulesel &gt; 180 d, unabh. Widerristhöhe</v>
      </c>
      <c r="B294" s="283"/>
      <c r="F294" s="128"/>
      <c r="H294" s="149"/>
      <c r="I294" s="149"/>
    </row>
    <row r="295" spans="1:9" hidden="1">
      <c r="A295" s="404" t="str">
        <f>Texte!A151</f>
        <v>Ponys**, Kleinpferde und Esel, jeden Alters, &lt; 148 cm</v>
      </c>
      <c r="B295" s="283"/>
      <c r="F295" s="128"/>
      <c r="H295" s="149"/>
      <c r="I295" s="149"/>
    </row>
    <row r="296" spans="1:9" hidden="1">
      <c r="A296" s="404" t="str">
        <f>Texte!A152</f>
        <v>Ziegenplatz (inkl. Juntiere und Anteil Bock)</v>
      </c>
      <c r="B296" s="283"/>
      <c r="F296" s="128"/>
      <c r="H296" s="149"/>
      <c r="I296" s="149"/>
    </row>
    <row r="297" spans="1:9" hidden="1">
      <c r="A297" s="404" t="str">
        <f>Texte!A153</f>
        <v>Schafplatz (inkl. Jungtiere und Anteil Bock)</v>
      </c>
      <c r="B297" s="283"/>
      <c r="F297" s="128"/>
      <c r="H297" s="149"/>
      <c r="I297" s="149"/>
    </row>
    <row r="298" spans="1:9" hidden="1">
      <c r="A298" s="404" t="str">
        <f>Texte!A154</f>
        <v>Milchschafe (inkl.Jungtiere)</v>
      </c>
      <c r="B298" s="283"/>
      <c r="F298" s="128"/>
      <c r="H298" s="149"/>
      <c r="I298" s="149"/>
    </row>
    <row r="299" spans="1:9" hidden="1">
      <c r="A299" s="404" t="str">
        <f>Texte!A155</f>
        <v>Weidemastlamm, -gitzi</v>
      </c>
      <c r="B299" s="283"/>
      <c r="F299" s="128"/>
      <c r="H299" s="149"/>
      <c r="I299" s="149"/>
    </row>
    <row r="300" spans="1:9" hidden="1">
      <c r="A300" s="404" t="str">
        <f>Texte!A156</f>
        <v>Damhirsche inkl. Jungtiere, 1 Einheit=2 Tiere</v>
      </c>
      <c r="B300" s="283"/>
      <c r="F300" s="128"/>
      <c r="H300" s="149"/>
      <c r="I300" s="149"/>
    </row>
    <row r="301" spans="1:9" hidden="1">
      <c r="A301" s="404" t="str">
        <f>Texte!A157</f>
        <v>Rothirsche inkl. Jungtiere, 1 Einheit=2 Tiere</v>
      </c>
      <c r="B301" s="283"/>
      <c r="F301" s="128"/>
      <c r="H301" s="149"/>
      <c r="I301" s="149"/>
    </row>
    <row r="302" spans="1:9" hidden="1">
      <c r="A302" s="404" t="str">
        <f>Texte!A158</f>
        <v>Wapiti inkl. Jungtiere, 1 Einheit=2 Tiere</v>
      </c>
      <c r="B302" s="283"/>
      <c r="F302" s="128"/>
      <c r="H302" s="149"/>
      <c r="I302" s="149"/>
    </row>
    <row r="303" spans="1:9" hidden="1">
      <c r="A303" s="404" t="str">
        <f>Texte!A159</f>
        <v>Bisons über 900 d</v>
      </c>
      <c r="B303" s="283"/>
      <c r="F303" s="128"/>
      <c r="H303" s="149"/>
      <c r="I303" s="149"/>
    </row>
    <row r="304" spans="1:9" hidden="1">
      <c r="A304" s="404" t="str">
        <f>Texte!A160</f>
        <v>Bisons bis 900 d</v>
      </c>
      <c r="B304" s="283"/>
      <c r="F304" s="128"/>
      <c r="H304" s="149"/>
      <c r="I304" s="149"/>
    </row>
    <row r="305" spans="1:9" hidden="1">
      <c r="A305" s="404" t="str">
        <f>Texte!A161</f>
        <v>Lamas über 2-jährig</v>
      </c>
      <c r="B305" s="283"/>
      <c r="F305" s="128"/>
      <c r="H305" s="149"/>
      <c r="I305" s="149"/>
    </row>
    <row r="306" spans="1:9" hidden="1">
      <c r="A306" s="404" t="str">
        <f>Texte!A162</f>
        <v>Lamas unter 2-jährig</v>
      </c>
      <c r="B306" s="283"/>
      <c r="F306" s="128"/>
      <c r="H306" s="149"/>
      <c r="I306" s="149"/>
    </row>
    <row r="307" spans="1:9" hidden="1">
      <c r="A307" s="404" t="str">
        <f>Texte!A163</f>
        <v>Alpakas über 2-jährig</v>
      </c>
      <c r="B307" s="283"/>
      <c r="F307" s="128"/>
      <c r="H307" s="149"/>
      <c r="I307" s="149"/>
    </row>
    <row r="308" spans="1:9" hidden="1">
      <c r="A308" s="404" t="str">
        <f>Texte!A164</f>
        <v>Alpakas unter 2-jährig</v>
      </c>
      <c r="B308" s="283"/>
      <c r="F308" s="128"/>
      <c r="H308" s="149"/>
      <c r="I308" s="149"/>
    </row>
    <row r="309" spans="1:9" hidden="1">
      <c r="A309" s="404"/>
      <c r="B309" s="283"/>
      <c r="F309" s="128"/>
      <c r="H309" s="149"/>
      <c r="I309" s="149"/>
    </row>
    <row r="310" spans="1:9" hidden="1">
      <c r="A310" s="404"/>
      <c r="B310" s="283"/>
      <c r="F310" s="128"/>
      <c r="H310" s="149"/>
      <c r="I310" s="149"/>
    </row>
    <row r="311" spans="1:9" hidden="1">
      <c r="A311" s="404"/>
      <c r="B311" s="283"/>
      <c r="F311" s="128"/>
      <c r="H311" s="149"/>
      <c r="I311" s="149"/>
    </row>
    <row r="312" spans="1:9" hidden="1">
      <c r="A312" s="404"/>
      <c r="B312" s="283"/>
      <c r="F312" s="128"/>
      <c r="H312" s="149"/>
      <c r="I312" s="149"/>
    </row>
    <row r="313" spans="1:9" hidden="1">
      <c r="A313" s="404"/>
      <c r="B313" s="283"/>
      <c r="F313" s="128"/>
      <c r="H313" s="149"/>
      <c r="I313" s="149"/>
    </row>
    <row r="314" spans="1:9" hidden="1">
      <c r="A314" s="404"/>
      <c r="B314" s="283"/>
      <c r="F314" s="128"/>
      <c r="H314" s="149"/>
      <c r="I314" s="149"/>
    </row>
    <row r="315" spans="1:9" hidden="1">
      <c r="A315" s="404"/>
      <c r="B315" s="283"/>
      <c r="F315" s="128"/>
      <c r="H315" s="149"/>
      <c r="I315" s="149"/>
    </row>
    <row r="316" spans="1:9" hidden="1">
      <c r="A316" s="404" t="str">
        <f>Texte!A174</f>
        <v>Zuchtschweine inkl. Ferkel bis 26 kg</v>
      </c>
      <c r="B316" s="283"/>
      <c r="F316" s="128"/>
      <c r="H316" s="149"/>
      <c r="I316" s="149"/>
    </row>
    <row r="317" spans="1:9" hidden="1">
      <c r="A317" s="404" t="str">
        <f>Texte!A175</f>
        <v>Galtsauenplatz, 2.94 Umtriebe</v>
      </c>
      <c r="B317" s="283"/>
      <c r="F317" s="128"/>
      <c r="H317" s="149"/>
      <c r="I317" s="149"/>
    </row>
    <row r="318" spans="1:9" hidden="1">
      <c r="A318" s="404" t="str">
        <f>Texte!A176</f>
        <v>Galtsauen, pro Umtrieb</v>
      </c>
      <c r="B318" s="283"/>
      <c r="F318" s="128"/>
      <c r="H318" s="149"/>
      <c r="I318" s="149"/>
    </row>
    <row r="319" spans="1:9" hidden="1">
      <c r="A319" s="404" t="str">
        <f>Texte!A177</f>
        <v>Zuchtschweine, säugend, 9.86 Umtriebe</v>
      </c>
      <c r="B319" s="283"/>
      <c r="F319" s="128"/>
      <c r="H319" s="149"/>
      <c r="I319" s="149"/>
    </row>
    <row r="320" spans="1:9" hidden="1">
      <c r="A320" s="404" t="str">
        <f>Texte!A178</f>
        <v>Zuchtschweine, säugend, pro Umtrieb</v>
      </c>
      <c r="B320" s="283"/>
      <c r="F320" s="128"/>
      <c r="H320" s="149"/>
      <c r="I320" s="149"/>
    </row>
    <row r="321" spans="1:9" hidden="1">
      <c r="A321" s="404" t="str">
        <f>Texte!A179</f>
        <v>Zuchteber</v>
      </c>
      <c r="B321" s="283"/>
      <c r="F321" s="128"/>
      <c r="H321" s="149"/>
      <c r="I321" s="149"/>
    </row>
    <row r="322" spans="1:9" hidden="1">
      <c r="A322" s="404" t="str">
        <f>Texte!A172</f>
        <v>Mastschweineplatz / Remonten (26-108 kg)</v>
      </c>
      <c r="B322" s="283"/>
      <c r="F322" s="128"/>
      <c r="H322" s="149"/>
      <c r="I322" s="149"/>
    </row>
    <row r="323" spans="1:9" hidden="1">
      <c r="A323" s="128"/>
      <c r="F323" s="128"/>
      <c r="H323" s="149"/>
      <c r="I323" s="149"/>
    </row>
    <row r="324" spans="1:9" hidden="1">
      <c r="A324" s="128"/>
      <c r="F324" s="128"/>
      <c r="H324" s="149"/>
      <c r="I324" s="149"/>
    </row>
    <row r="325" spans="1:9" hidden="1">
      <c r="F325" s="128"/>
      <c r="H325" s="149"/>
      <c r="I325" s="149"/>
    </row>
    <row r="326" spans="1:9" hidden="1">
      <c r="A326" s="128"/>
      <c r="F326" s="128"/>
      <c r="H326" s="149"/>
      <c r="I326" s="149"/>
    </row>
    <row r="327" spans="1:9">
      <c r="A327" s="128"/>
      <c r="F327" s="128"/>
      <c r="H327" s="149"/>
      <c r="I327" s="149"/>
    </row>
    <row r="328" spans="1:9">
      <c r="A328" s="128"/>
      <c r="F328" s="128"/>
      <c r="H328" s="149"/>
      <c r="I328" s="149"/>
    </row>
    <row r="329" spans="1:9">
      <c r="A329" s="128"/>
      <c r="G329" s="149"/>
      <c r="H329" s="149"/>
      <c r="I329" s="149"/>
    </row>
    <row r="330" spans="1:9">
      <c r="A330" s="128"/>
      <c r="G330" s="149"/>
      <c r="H330" s="149"/>
      <c r="I330" s="149"/>
    </row>
    <row r="331" spans="1:9">
      <c r="A331" s="128"/>
      <c r="G331" s="149"/>
      <c r="H331" s="149"/>
      <c r="I331" s="149"/>
    </row>
    <row r="332" spans="1:9">
      <c r="A332" s="128"/>
      <c r="G332" s="149"/>
      <c r="H332" s="149"/>
      <c r="I332" s="149"/>
    </row>
    <row r="333" spans="1:9">
      <c r="A333" s="128"/>
      <c r="G333" s="149"/>
      <c r="H333" s="149"/>
      <c r="I333" s="149"/>
    </row>
    <row r="334" spans="1:9">
      <c r="A334" s="128"/>
      <c r="G334" s="149"/>
      <c r="H334" s="149"/>
      <c r="I334" s="149"/>
    </row>
    <row r="335" spans="1:9">
      <c r="A335" s="128"/>
      <c r="G335" s="149"/>
      <c r="H335" s="149"/>
      <c r="I335" s="149"/>
    </row>
    <row r="336" spans="1:9">
      <c r="A336" s="128"/>
      <c r="G336" s="149"/>
      <c r="H336" s="149"/>
      <c r="I336" s="149"/>
    </row>
    <row r="337" spans="1:9">
      <c r="A337" s="128"/>
      <c r="G337" s="149"/>
      <c r="H337" s="149"/>
      <c r="I337" s="149"/>
    </row>
    <row r="338" spans="1:9">
      <c r="A338" s="128"/>
      <c r="G338" s="149"/>
      <c r="H338" s="149"/>
      <c r="I338" s="149"/>
    </row>
    <row r="339" spans="1:9">
      <c r="A339" s="128"/>
      <c r="G339" s="149"/>
      <c r="H339" s="149"/>
      <c r="I339" s="149"/>
    </row>
    <row r="340" spans="1:9">
      <c r="A340" s="128"/>
      <c r="G340" s="149"/>
      <c r="H340" s="149"/>
      <c r="I340" s="149"/>
    </row>
    <row r="341" spans="1:9">
      <c r="A341" s="128"/>
      <c r="G341" s="149"/>
      <c r="H341" s="149"/>
      <c r="I341" s="149"/>
    </row>
    <row r="342" spans="1:9">
      <c r="A342" s="128"/>
      <c r="G342" s="149"/>
      <c r="H342" s="149"/>
      <c r="I342" s="149"/>
    </row>
    <row r="343" spans="1:9">
      <c r="A343" s="128"/>
      <c r="G343" s="149"/>
      <c r="H343" s="149"/>
      <c r="I343" s="149"/>
    </row>
    <row r="344" spans="1:9">
      <c r="A344" s="128"/>
      <c r="G344" s="149"/>
      <c r="H344" s="149"/>
      <c r="I344" s="149"/>
    </row>
    <row r="345" spans="1:9">
      <c r="A345" s="128"/>
      <c r="G345" s="149"/>
      <c r="H345" s="149"/>
      <c r="I345" s="149"/>
    </row>
    <row r="346" spans="1:9">
      <c r="A346" s="128"/>
      <c r="G346" s="149"/>
      <c r="H346" s="149"/>
      <c r="I346" s="149"/>
    </row>
    <row r="347" spans="1:9">
      <c r="A347" s="128"/>
      <c r="G347" s="149"/>
      <c r="H347" s="149"/>
      <c r="I347" s="149"/>
    </row>
    <row r="348" spans="1:9">
      <c r="A348" s="128"/>
      <c r="G348" s="149"/>
      <c r="H348" s="149"/>
      <c r="I348" s="149"/>
    </row>
    <row r="349" spans="1:9">
      <c r="A349" s="128"/>
      <c r="G349" s="149"/>
      <c r="H349" s="149"/>
      <c r="I349" s="149"/>
    </row>
    <row r="350" spans="1:9">
      <c r="A350" s="128"/>
      <c r="G350" s="149"/>
      <c r="H350" s="149"/>
      <c r="I350" s="149"/>
    </row>
    <row r="351" spans="1:9">
      <c r="A351" s="128"/>
      <c r="G351" s="149"/>
      <c r="H351" s="149"/>
      <c r="I351" s="149"/>
    </row>
    <row r="352" spans="1:9">
      <c r="A352" s="128"/>
      <c r="G352" s="149"/>
      <c r="H352" s="149"/>
      <c r="I352" s="149"/>
    </row>
    <row r="353" spans="1:9">
      <c r="A353" s="128"/>
      <c r="G353" s="149"/>
      <c r="H353" s="149"/>
      <c r="I353" s="149"/>
    </row>
    <row r="354" spans="1:9">
      <c r="A354" s="128"/>
      <c r="G354" s="149"/>
      <c r="H354" s="149"/>
      <c r="I354" s="149"/>
    </row>
    <row r="355" spans="1:9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3.15" customHeight="1">
      <c r="A377" s="424"/>
      <c r="D377" s="149"/>
      <c r="E377" s="149"/>
      <c r="F377" s="149"/>
      <c r="G377" s="149"/>
      <c r="H377" s="149"/>
      <c r="I377" s="149"/>
    </row>
    <row r="378" spans="1:9">
      <c r="D378" s="149"/>
      <c r="E378" s="149"/>
      <c r="F378" s="149"/>
      <c r="G378" s="149"/>
      <c r="H378" s="149"/>
      <c r="I378" s="149"/>
    </row>
    <row r="379" spans="1:9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9">
      <c r="A428" s="149"/>
      <c r="B428" s="149"/>
      <c r="C428" s="149"/>
    </row>
    <row r="429" spans="1:9">
      <c r="A429" s="149"/>
      <c r="B429" s="149"/>
      <c r="C429" s="149"/>
    </row>
    <row r="430" spans="1:9">
      <c r="A430" s="149"/>
      <c r="B430" s="149"/>
      <c r="C430" s="149"/>
    </row>
    <row r="431" spans="1:9">
      <c r="A431" s="149"/>
      <c r="B431" s="149"/>
      <c r="C431" s="149"/>
    </row>
    <row r="432" spans="1:9">
      <c r="A432" s="149"/>
      <c r="B432" s="149"/>
      <c r="C432" s="149"/>
    </row>
    <row r="433" spans="1:3">
      <c r="A433" s="149"/>
      <c r="B433" s="149"/>
      <c r="C433" s="149"/>
    </row>
    <row r="434" spans="1:3">
      <c r="A434" s="149"/>
      <c r="B434" s="149"/>
      <c r="C434" s="149"/>
    </row>
    <row r="435" spans="1:3">
      <c r="A435" s="149"/>
      <c r="B435" s="149"/>
      <c r="C435" s="149"/>
    </row>
    <row r="436" spans="1:3">
      <c r="A436" s="149"/>
      <c r="B436" s="149"/>
      <c r="C436" s="149"/>
    </row>
    <row r="437" spans="1:3">
      <c r="A437" s="149"/>
      <c r="B437" s="149"/>
      <c r="C437" s="149"/>
    </row>
    <row r="438" spans="1:3">
      <c r="A438" s="149"/>
      <c r="B438" s="149"/>
      <c r="C438" s="149"/>
    </row>
    <row r="439" spans="1:3">
      <c r="A439" s="149"/>
      <c r="B439" s="149"/>
      <c r="C439" s="149"/>
    </row>
    <row r="440" spans="1:3">
      <c r="A440" s="149"/>
      <c r="B440" s="149"/>
      <c r="C440" s="149"/>
    </row>
    <row r="441" spans="1:3">
      <c r="A441" s="149"/>
      <c r="B441" s="149"/>
      <c r="C441" s="149"/>
    </row>
    <row r="442" spans="1:3">
      <c r="A442" s="149"/>
      <c r="B442" s="149"/>
      <c r="C442" s="149"/>
    </row>
    <row r="443" spans="1:3">
      <c r="A443" s="184"/>
    </row>
    <row r="444" spans="1:3">
      <c r="A444" s="184"/>
    </row>
  </sheetData>
  <sheetProtection password="98F7" sheet="1" objects="1" scenarios="1"/>
  <mergeCells count="26"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  <mergeCell ref="B62:E62"/>
    <mergeCell ref="B79:E79"/>
    <mergeCell ref="B80:E80"/>
    <mergeCell ref="B58:E58"/>
    <mergeCell ref="B59:E59"/>
    <mergeCell ref="B78:E78"/>
  </mergeCells>
  <phoneticPr fontId="16" type="noConversion"/>
  <conditionalFormatting sqref="D221">
    <cfRule type="expression" dxfId="27" priority="4" stopIfTrue="1">
      <formula>N221=0</formula>
    </cfRule>
  </conditionalFormatting>
  <conditionalFormatting sqref="K109:K118">
    <cfRule type="cellIs" dxfId="26" priority="5" stopIfTrue="1" operator="greaterThan">
      <formula>$Y109</formula>
    </cfRule>
  </conditionalFormatting>
  <conditionalFormatting sqref="J41">
    <cfRule type="expression" dxfId="25" priority="6" stopIfTrue="1">
      <formula>OR(AND($H$41&lt;0,$G$41&lt;ABS(H41)),I41&gt;365)</formula>
    </cfRule>
  </conditionalFormatting>
  <conditionalFormatting sqref="J74:J81 J62:J67 J49:J60 J42:J47">
    <cfRule type="expression" dxfId="24" priority="7" stopIfTrue="1">
      <formula>OR(AND($H42&lt;0,$G42&lt;ABS(H42)),I42&gt;365)</formula>
    </cfRule>
  </conditionalFormatting>
  <conditionalFormatting sqref="J48">
    <cfRule type="expression" dxfId="23" priority="8" stopIfTrue="1">
      <formula>I48&gt;365</formula>
    </cfRule>
  </conditionalFormatting>
  <conditionalFormatting sqref="K167">
    <cfRule type="expression" dxfId="22" priority="9" stopIfTrue="1">
      <formula>W167=0</formula>
    </cfRule>
  </conditionalFormatting>
  <conditionalFormatting sqref="T188:T190">
    <cfRule type="expression" dxfId="21" priority="25" stopIfTrue="1">
      <formula>$Z$194=1</formula>
    </cfRule>
    <cfRule type="expression" dxfId="20" priority="26" stopIfTrue="1">
      <formula>$Z$194=2</formula>
    </cfRule>
  </conditionalFormatting>
  <conditionalFormatting sqref="M221">
    <cfRule type="expression" dxfId="19" priority="10" stopIfTrue="1">
      <formula>$M$185+$I$185&lt;$M$221</formula>
    </cfRule>
  </conditionalFormatting>
  <conditionalFormatting sqref="O188:O190">
    <cfRule type="expression" dxfId="18" priority="17" stopIfTrue="1">
      <formula>$Z$192=1</formula>
    </cfRule>
    <cfRule type="expression" dxfId="17" priority="18" stopIfTrue="1">
      <formula>$Z$192=2</formula>
    </cfRule>
  </conditionalFormatting>
  <conditionalFormatting sqref="K168">
    <cfRule type="cellIs" dxfId="16" priority="19" stopIfTrue="1" operator="greaterThan">
      <formula>5</formula>
    </cfRule>
  </conditionalFormatting>
  <conditionalFormatting sqref="O185">
    <cfRule type="expression" dxfId="15" priority="21" stopIfTrue="1">
      <formula>OR(AND($V$11=1,$Z$185="nein"),AND($V$11=2,$AA$185="nein"))</formula>
    </cfRule>
  </conditionalFormatting>
  <conditionalFormatting sqref="M185">
    <cfRule type="expression" dxfId="14" priority="22" stopIfTrue="1">
      <formula>OR(AND($V$11=1,$Z$187="nein"),AND($V$11=2,$AA$187="nein"))</formula>
    </cfRule>
  </conditionalFormatting>
  <conditionalFormatting sqref="AL178:AN179">
    <cfRule type="expression" dxfId="13" priority="23" stopIfTrue="1">
      <formula>$V$11=""</formula>
    </cfRule>
  </conditionalFormatting>
  <conditionalFormatting sqref="L118">
    <cfRule type="expression" dxfId="12" priority="24" stopIfTrue="1">
      <formula>AND(ROUND($L$118,0)&lt;&gt;0,$J$118="")</formula>
    </cfRule>
  </conditionalFormatting>
  <conditionalFormatting sqref="E224">
    <cfRule type="expression" dxfId="11" priority="34" stopIfTrue="1">
      <formula>OR(AND($V$11=1,$Z$183="ok"),AND($V$11=2,$AA$183="ok"))</formula>
    </cfRule>
    <cfRule type="expression" dxfId="10" priority="35" stopIfTrue="1">
      <formula>OR(AND($V$11=1,$Z$183="nein"),AND($V$11=2,$AA$183="nein"))</formula>
    </cfRule>
  </conditionalFormatting>
  <conditionalFormatting sqref="E225">
    <cfRule type="expression" dxfId="9" priority="36" stopIfTrue="1">
      <formula>OR(AND($V$11=1,$Z$184="ok"),AND($V$11=2,$AA$184="ok"))</formula>
    </cfRule>
    <cfRule type="expression" dxfId="8" priority="37" stopIfTrue="1">
      <formula>OR(AND($V$11=1,$Z$184="nein"),AND($V$11=2,$AA$184="nein"))</formula>
    </cfRule>
  </conditionalFormatting>
  <conditionalFormatting sqref="E226">
    <cfRule type="expression" dxfId="7" priority="38" stopIfTrue="1">
      <formula>OR(AND($V$11=1,$Z$185="ok"),AND($V$11=2,$AA$185="ok"))</formula>
    </cfRule>
    <cfRule type="expression" dxfId="6" priority="39" stopIfTrue="1">
      <formula>OR(AND($V$11=1,$Z$185="nein"),AND($V$11=2,$AA$185="nein"))</formula>
    </cfRule>
  </conditionalFormatting>
  <conditionalFormatting sqref="I185">
    <cfRule type="expression" dxfId="5" priority="40" stopIfTrue="1">
      <formula>OR(AND($V$11=1,$I$185&lt;$Z$173),AND($V$11=2,$I$185&lt;$AA$173))</formula>
    </cfRule>
  </conditionalFormatting>
  <conditionalFormatting sqref="K185">
    <cfRule type="expression" dxfId="4" priority="3" stopIfTrue="1">
      <formula>OR(AND($V$11=1,$Z$184="nein"),AND($V$11=2,$AA$184="nein"))</formula>
    </cfRule>
  </conditionalFormatting>
  <conditionalFormatting sqref="K116">
    <cfRule type="expression" dxfId="3" priority="2" stopIfTrue="1">
      <formula>AND($J$116&gt;0,$L$116&gt;0,$K$116="")</formula>
    </cfRule>
  </conditionalFormatting>
  <conditionalFormatting sqref="K117">
    <cfRule type="expression" dxfId="2" priority="1" stopIfTrue="1">
      <formula>AND($J$117&gt;0,$L$117&gt;0,$K$117="")</formula>
    </cfRule>
  </conditionalFormatting>
  <dataValidations count="8">
    <dataValidation type="list" allowBlank="1" showInputMessage="1" showErrorMessage="1" sqref="N16" xr:uid="{00000000-0002-0000-0100-000000000000}">
      <formula1>$AB$8:$AB$13</formula1>
    </dataValidation>
    <dataValidation type="list" allowBlank="1" showInputMessage="1" showErrorMessage="1" sqref="N15" xr:uid="{00000000-0002-0000-0100-000001000000}">
      <formula1>$Y$8:$Y$11</formula1>
    </dataValidation>
    <dataValidation type="list" allowBlank="1" showInputMessage="1" showErrorMessage="1" sqref="H150 H142 H146" xr:uid="{00000000-0002-0000-0100-000002000000}">
      <formula1>$W$132:$W$134</formula1>
    </dataValidation>
    <dataValidation type="list" allowBlank="1" showInputMessage="1" showErrorMessage="1" sqref="H132:H141 H143:H145" xr:uid="{00000000-0002-0000-0100-000003000000}">
      <formula1>$W$130:$W$132</formula1>
    </dataValidation>
    <dataValidation type="list" allowBlank="1" showInputMessage="1" showErrorMessage="1" sqref="B64:E68" xr:uid="{00000000-0002-0000-0100-000004000000}">
      <formula1>$A$290:$A$308</formula1>
    </dataValidation>
    <dataValidation type="list" allowBlank="1" showInputMessage="1" showErrorMessage="1" sqref="C15" xr:uid="{00000000-0002-0000-0100-000005000000}">
      <formula1>$V$8:$V$10</formula1>
    </dataValidation>
    <dataValidation type="list" allowBlank="1" showInputMessage="1" showErrorMessage="1" sqref="B78:E81" xr:uid="{00000000-0002-0000-0100-000006000000}">
      <formula1>$A$315:$A$323</formula1>
    </dataValidation>
    <dataValidation type="list" allowBlank="1" showInputMessage="1" showErrorMessage="1" sqref="B58:E60" xr:uid="{00000000-0002-0000-0100-000007000000}">
      <formula1>$A$275:$A$285</formula1>
    </dataValidation>
  </dataValidations>
  <pageMargins left="0.71" right="0.19" top="0.61" bottom="0.52" header="0.23" footer="0.28000000000000003"/>
  <pageSetup paperSize="9" scale="57" fitToHeight="2" orientation="portrait" r:id="rId1"/>
  <headerFooter alignWithMargins="0">
    <oddFooter>&amp;L&amp;"Arial,Fett"&amp;11© AGRIDEA, BLW&amp;"Arial,Standard"&amp;10  &amp;9GMF / PLVH / PLCSI Version 1.7&amp;C&amp;9&amp;F&amp;R&amp;9&amp;P</oddFooter>
  </headerFooter>
  <rowBreaks count="1" manualBreakCount="1">
    <brk id="95" min="1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autoPageBreaks="0"/>
  </sheetPr>
  <dimension ref="A1:Q59"/>
  <sheetViews>
    <sheetView showGridLines="0" showRowColHeaders="0" zoomScaleNormal="100" workbookViewId="0"/>
  </sheetViews>
  <sheetFormatPr baseColWidth="10" defaultColWidth="12.5703125" defaultRowHeight="12.75"/>
  <cols>
    <col min="1" max="1" width="2.28515625" style="1" customWidth="1"/>
    <col min="2" max="2" width="46.5703125" style="1" customWidth="1"/>
    <col min="3" max="3" width="7.7109375" style="1" customWidth="1"/>
    <col min="4" max="4" width="7.5703125" style="1" customWidth="1"/>
    <col min="5" max="5" width="8" style="1" customWidth="1"/>
    <col min="6" max="6" width="11.140625" style="14" customWidth="1"/>
    <col min="7" max="7" width="29.5703125" style="1" customWidth="1"/>
    <col min="8" max="16384" width="12.5703125" style="1"/>
  </cols>
  <sheetData>
    <row r="1" spans="1:17" ht="6.95" customHeight="1">
      <c r="B1" s="13"/>
      <c r="C1" s="13"/>
      <c r="D1" s="13"/>
      <c r="E1" s="13"/>
      <c r="F1" s="73"/>
    </row>
    <row r="2" spans="1:17" ht="23.25">
      <c r="A2" s="15"/>
      <c r="B2" s="121" t="str">
        <f>Texte!A366</f>
        <v>Tiernormen</v>
      </c>
      <c r="C2" s="121"/>
      <c r="D2" s="121"/>
      <c r="E2" s="121"/>
      <c r="F2" s="121"/>
    </row>
    <row r="3" spans="1:17" ht="23.25">
      <c r="A3" s="15"/>
      <c r="B3" s="15"/>
      <c r="C3" s="16"/>
      <c r="D3" s="15"/>
      <c r="E3" s="15"/>
      <c r="F3" s="74"/>
    </row>
    <row r="4" spans="1:17" ht="14.45" customHeight="1">
      <c r="A4" s="17"/>
      <c r="B4" s="18"/>
      <c r="C4" s="19"/>
      <c r="D4" s="758" t="str">
        <f>Texte!A369</f>
        <v>Grundfutter-</v>
      </c>
      <c r="E4" s="759"/>
      <c r="F4" s="112" t="str">
        <f>Texte!A373</f>
        <v>GVE</v>
      </c>
    </row>
    <row r="5" spans="1:17" ht="14.45" customHeight="1">
      <c r="A5" s="20"/>
      <c r="B5" s="21"/>
      <c r="C5" s="22"/>
      <c r="D5" s="760" t="str">
        <f>Texte!A370</f>
        <v>verzehr</v>
      </c>
      <c r="E5" s="761"/>
      <c r="F5" s="113" t="str">
        <f>Texte!A374</f>
        <v>Faktoren</v>
      </c>
      <c r="G5" s="727" t="s">
        <v>1352</v>
      </c>
      <c r="H5" s="139" t="s">
        <v>793</v>
      </c>
      <c r="I5" s="139"/>
      <c r="J5" s="742" t="s">
        <v>1351</v>
      </c>
    </row>
    <row r="6" spans="1:17" ht="13.5" customHeight="1">
      <c r="A6" s="17"/>
      <c r="B6" s="23" t="str">
        <f>Texte!A367</f>
        <v>Tierkategorie</v>
      </c>
      <c r="C6" s="24" t="str">
        <f>Texte!A368</f>
        <v>Einheit</v>
      </c>
      <c r="D6" s="25" t="str">
        <f>Texte!A371</f>
        <v>TS/Tag</v>
      </c>
      <c r="E6" s="26" t="str">
        <f>Texte!A372</f>
        <v>TS/Jahr</v>
      </c>
      <c r="F6" s="111"/>
      <c r="G6" s="139"/>
      <c r="H6" s="139"/>
      <c r="I6" s="139"/>
    </row>
    <row r="7" spans="1:17" ht="23.25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1:17">
      <c r="B8" s="31" t="str">
        <f>Texte!A124</f>
        <v>Milchkühe</v>
      </c>
      <c r="C8" s="32" t="str">
        <f>Texte!A377</f>
        <v>1 Stück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1:17">
      <c r="B9" s="33" t="str">
        <f>Texte!A125</f>
        <v>andere Kühe</v>
      </c>
      <c r="C9" s="35" t="str">
        <f>Texte!A377</f>
        <v>1 Stück</v>
      </c>
      <c r="D9" s="34">
        <f t="shared" ref="D9:D50" si="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1:17">
      <c r="B10" s="33" t="str">
        <f>Texte!A126</f>
        <v>Ausmastkuh</v>
      </c>
      <c r="C10" s="35" t="str">
        <f>Texte!A377</f>
        <v>1 Stück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1:17">
      <c r="B11" s="33" t="str">
        <f>Texte!A127</f>
        <v>Galtkuh</v>
      </c>
      <c r="C11" s="35" t="str">
        <f>Texte!A377</f>
        <v>1 Stück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1:17">
      <c r="B12" s="33" t="str">
        <f>Texte!A129</f>
        <v>Mutterkühe schwer (LG 700-800 kg)</v>
      </c>
      <c r="C12" s="35" t="str">
        <f>Texte!A377</f>
        <v>1 Stück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1:17">
      <c r="B13" s="33" t="str">
        <f>Texte!A130</f>
        <v>Mutterkühe mittel (LG 600-700 kg)</v>
      </c>
      <c r="C13" s="35" t="str">
        <f>Texte!A377</f>
        <v>1 Stück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1:17">
      <c r="B14" s="36" t="str">
        <f>Texte!A131</f>
        <v>Mutterkühe leicht (LG&lt;600 kg)</v>
      </c>
      <c r="C14" s="38" t="str">
        <f>Texte!A377</f>
        <v>1 Stück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1:17">
      <c r="B15" s="33" t="str">
        <f>Texte!A132</f>
        <v>Jungvieh, &lt; 160 Tage alt</v>
      </c>
      <c r="C15" s="63" t="str">
        <f>Texte!A378</f>
        <v>1 Platz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1:17">
      <c r="B16" s="33" t="str">
        <f>Texte!A133</f>
        <v>Jungvieh, 160-365 Tage alt</v>
      </c>
      <c r="C16" s="63" t="str">
        <f>Texte!A378</f>
        <v>1 Platz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>
      <c r="B17" s="33" t="str">
        <f>Texte!A134</f>
        <v>Jungvieh, 1 bis 2-jährig</v>
      </c>
      <c r="C17" s="63" t="str">
        <f>Texte!A378</f>
        <v>1 Platz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>
      <c r="B18" s="36" t="str">
        <f>Texte!A135</f>
        <v>Jungvieh &gt;2-jährig</v>
      </c>
      <c r="C18" s="38" t="str">
        <f>Texte!A378</f>
        <v>1 Platz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>
      <c r="B19" s="33" t="str">
        <f>Texte!A136</f>
        <v>Mastkälber (50-200 kg)</v>
      </c>
      <c r="C19" s="63" t="str">
        <f>Texte!A378</f>
        <v>1 Platz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>
      <c r="B20" s="33" t="str">
        <f>Texte!A137</f>
        <v>Mutterkuhkalb, bis 160 Tage alt</v>
      </c>
      <c r="C20" s="63" t="str">
        <f>Texte!A378</f>
        <v>1 Platz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>
      <c r="B21" s="36" t="str">
        <f>Texte!A138</f>
        <v>Mutterkuhkalb, &gt; 160 d, leicht (&lt;200 kg SG)</v>
      </c>
      <c r="C21" s="38" t="str">
        <f>Texte!A378</f>
        <v>1 Platz</v>
      </c>
      <c r="D21" s="37">
        <f t="shared" si="0"/>
        <v>4.9000000000000004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>
      <c r="B22" s="33" t="str">
        <f>Texte!A139</f>
        <v>Mutterkuhkalb, &gt; 160 d, mittel (200-250 kg SG)</v>
      </c>
      <c r="C22" s="63" t="str">
        <f>Texte!A378</f>
        <v>1 Platz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>
      <c r="B23" s="33" t="str">
        <f>Texte!A140</f>
        <v>Mutterkuhkalb, &gt; 160 d, schwer (&gt;250 kg SG)</v>
      </c>
      <c r="C23" s="63" t="str">
        <f>Texte!A378</f>
        <v>1 Platz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>
      <c r="B24" s="33" t="str">
        <f>Texte!A141</f>
        <v>Rindviehmast, bis 160 Tage alt</v>
      </c>
      <c r="C24" s="63" t="str">
        <f>Texte!A378</f>
        <v>1 Platz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>
      <c r="B25" s="33" t="str">
        <f>Texte!A142</f>
        <v>Rindviehmast, &gt; 160 Tage alt</v>
      </c>
      <c r="C25" s="63" t="str">
        <f>Texte!A378</f>
        <v>1 Platz</v>
      </c>
      <c r="D25" s="651">
        <f t="shared" si="0"/>
        <v>5.8</v>
      </c>
      <c r="E25" s="723">
        <v>21</v>
      </c>
      <c r="F25" s="725">
        <v>0.33841201716738201</v>
      </c>
      <c r="G25" s="727" t="s">
        <v>1353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>
      <c r="B26" s="33" t="str">
        <f>Texte!A143</f>
        <v>Rindviehmast Weidemast &gt; 4 Monate</v>
      </c>
      <c r="C26" s="63" t="str">
        <f>Texte!A378</f>
        <v>1 Platz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>
      <c r="B27" s="36" t="str">
        <f>Texte!A144</f>
        <v>Zuchtstier</v>
      </c>
      <c r="C27" s="38" t="str">
        <f>Texte!A377</f>
        <v>1 Stück</v>
      </c>
      <c r="D27" s="37">
        <f t="shared" si="0"/>
        <v>8.1999999999999993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>
      <c r="B28" s="33" t="str">
        <f>Texte!A147</f>
        <v>Pferde &lt; 180 d, &gt; 148 cm*</v>
      </c>
      <c r="C28" s="63" t="str">
        <f>Texte!A377</f>
        <v>1 Stück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17">
      <c r="B29" s="33" t="str">
        <f>Texte!A148</f>
        <v>Pferde &gt; 180 d, &gt; 148 cm*</v>
      </c>
      <c r="C29" s="63" t="str">
        <f>Texte!A377</f>
        <v>1 Stück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17">
      <c r="B30" s="33" t="str">
        <f>Texte!A149</f>
        <v>Maultiere, Maulesel &lt; 180 d, unabh. Widerristhöhe</v>
      </c>
      <c r="C30" s="63" t="str">
        <f>Texte!A377</f>
        <v>1 Stück</v>
      </c>
      <c r="D30" s="651">
        <f t="shared" si="0"/>
        <v>0.8</v>
      </c>
      <c r="E30" s="657">
        <v>3</v>
      </c>
      <c r="F30" s="115">
        <v>0.3</v>
      </c>
    </row>
    <row r="31" spans="2:17">
      <c r="B31" s="33" t="str">
        <f>Texte!A150</f>
        <v>Maultiere, Maulesel &gt; 180 d, unabh. Widerristhöhe</v>
      </c>
      <c r="C31" s="63" t="str">
        <f>Texte!A378</f>
        <v>1 Platz</v>
      </c>
      <c r="D31" s="651">
        <f t="shared" si="0"/>
        <v>4.7</v>
      </c>
      <c r="E31" s="657">
        <v>17</v>
      </c>
      <c r="F31" s="115">
        <v>0.67</v>
      </c>
    </row>
    <row r="32" spans="2:17">
      <c r="B32" s="36" t="str">
        <f>Texte!A151</f>
        <v>Ponys**, Kleinpferde und Esel, jeden Alters, &lt; 148 cm</v>
      </c>
      <c r="C32" s="38" t="str">
        <f>Texte!A378</f>
        <v>1 Platz</v>
      </c>
      <c r="D32" s="37">
        <f t="shared" si="0"/>
        <v>2.8</v>
      </c>
      <c r="E32" s="40">
        <v>10.4</v>
      </c>
      <c r="F32" s="115">
        <v>0.25</v>
      </c>
    </row>
    <row r="33" spans="2:6">
      <c r="B33" s="33" t="str">
        <f>Texte!A152</f>
        <v>Ziegenplatz (inkl. Juntiere und Anteil Bock)</v>
      </c>
      <c r="C33" s="63" t="str">
        <f>Texte!A378</f>
        <v>1 Platz</v>
      </c>
      <c r="D33" s="34">
        <f t="shared" si="0"/>
        <v>2.1</v>
      </c>
      <c r="E33" s="39">
        <v>7.5</v>
      </c>
      <c r="F33" s="117">
        <v>0.17</v>
      </c>
    </row>
    <row r="34" spans="2:6">
      <c r="B34" s="33" t="str">
        <f>Texte!A153</f>
        <v>Schafplatz (inkl. Jungtiere und Anteil Bock)</v>
      </c>
      <c r="C34" s="63" t="str">
        <f>Texte!A378</f>
        <v>1 Platz</v>
      </c>
      <c r="D34" s="34">
        <f t="shared" si="0"/>
        <v>2.2000000000000002</v>
      </c>
      <c r="E34" s="39">
        <v>8</v>
      </c>
      <c r="F34" s="115">
        <v>0.17</v>
      </c>
    </row>
    <row r="35" spans="2:6">
      <c r="B35" s="33" t="str">
        <f>Texte!A154</f>
        <v>Milchschafe (inkl.Jungtiere)</v>
      </c>
      <c r="C35" s="63" t="str">
        <f>Texte!A378</f>
        <v>1 Platz</v>
      </c>
      <c r="D35" s="34">
        <f t="shared" si="0"/>
        <v>3</v>
      </c>
      <c r="E35" s="722">
        <v>11</v>
      </c>
      <c r="F35" s="115">
        <v>0.25</v>
      </c>
    </row>
    <row r="36" spans="2:6">
      <c r="B36" s="36" t="str">
        <f>Texte!A155</f>
        <v>Weidemastlamm, -gitzi</v>
      </c>
      <c r="C36" s="38" t="str">
        <f>Texte!A378</f>
        <v>1 Platz</v>
      </c>
      <c r="D36" s="37">
        <f t="shared" si="0"/>
        <v>0.4</v>
      </c>
      <c r="E36" s="40">
        <v>1.4</v>
      </c>
      <c r="F36" s="115">
        <v>0.03</v>
      </c>
    </row>
    <row r="37" spans="2:6">
      <c r="B37" s="33" t="str">
        <f>Texte!A156</f>
        <v>Damhirsche inkl. Jungtiere, 1 Einheit=2 Tiere</v>
      </c>
      <c r="C37" s="63" t="str">
        <f>Texte!A375</f>
        <v>Einheit</v>
      </c>
      <c r="D37" s="34">
        <f t="shared" si="0"/>
        <v>2.7</v>
      </c>
      <c r="E37" s="39">
        <v>10</v>
      </c>
      <c r="F37" s="117">
        <f>2*0.1</f>
        <v>0.2</v>
      </c>
    </row>
    <row r="38" spans="2:6">
      <c r="B38" s="33" t="str">
        <f>Texte!A157</f>
        <v>Rothirsche inkl. Jungtiere, 1 Einheit=2 Tiere</v>
      </c>
      <c r="C38" s="63" t="str">
        <f>Texte!A375</f>
        <v>Einheit</v>
      </c>
      <c r="D38" s="34">
        <f t="shared" si="0"/>
        <v>5.5</v>
      </c>
      <c r="E38" s="39">
        <v>20</v>
      </c>
      <c r="F38" s="115">
        <f>2*0.2</f>
        <v>0.4</v>
      </c>
    </row>
    <row r="39" spans="2:6">
      <c r="B39" s="33" t="str">
        <f>Texte!A158</f>
        <v>Wapiti inkl. Jungtiere, 1 Einheit=2 Tiere</v>
      </c>
      <c r="C39" s="63" t="str">
        <f>Texte!A375</f>
        <v>Einheit</v>
      </c>
      <c r="D39" s="34">
        <f t="shared" si="0"/>
        <v>11</v>
      </c>
      <c r="E39" s="39">
        <v>40</v>
      </c>
      <c r="F39" s="115">
        <f>2*0.2</f>
        <v>0.4</v>
      </c>
    </row>
    <row r="40" spans="2:6">
      <c r="B40" s="33" t="str">
        <f>Texte!A159</f>
        <v>Bisons über 900 d</v>
      </c>
      <c r="C40" s="63" t="str">
        <f>Texte!A377</f>
        <v>1 Stück</v>
      </c>
      <c r="D40" s="34">
        <f t="shared" si="0"/>
        <v>10.7</v>
      </c>
      <c r="E40" s="39">
        <v>39</v>
      </c>
      <c r="F40" s="115">
        <v>0.8</v>
      </c>
    </row>
    <row r="41" spans="2:6">
      <c r="B41" s="36" t="str">
        <f>Texte!A160</f>
        <v>Bisons bis 900 d</v>
      </c>
      <c r="C41" s="38" t="str">
        <f>Texte!A377</f>
        <v>1 Stück</v>
      </c>
      <c r="D41" s="37">
        <f t="shared" si="0"/>
        <v>4.9000000000000004</v>
      </c>
      <c r="E41" s="40">
        <v>18</v>
      </c>
      <c r="F41" s="115">
        <v>0.4</v>
      </c>
    </row>
    <row r="42" spans="2:6">
      <c r="B42" s="33" t="str">
        <f>Texte!A161</f>
        <v>Lamas über 2-jährig</v>
      </c>
      <c r="C42" s="63" t="str">
        <f>Texte!A377</f>
        <v>1 Stück</v>
      </c>
      <c r="D42" s="34">
        <f t="shared" si="0"/>
        <v>2.2999999999999998</v>
      </c>
      <c r="E42" s="39">
        <v>8.5</v>
      </c>
      <c r="F42" s="117">
        <v>0.17</v>
      </c>
    </row>
    <row r="43" spans="2:6">
      <c r="B43" s="33" t="str">
        <f>Texte!A162</f>
        <v>Lamas unter 2-jährig</v>
      </c>
      <c r="C43" s="63" t="str">
        <f>Texte!A377</f>
        <v>1 Stück</v>
      </c>
      <c r="D43" s="34">
        <f t="shared" si="0"/>
        <v>1.3</v>
      </c>
      <c r="E43" s="39">
        <v>4.9000000000000004</v>
      </c>
      <c r="F43" s="115">
        <v>0.11</v>
      </c>
    </row>
    <row r="44" spans="2:6">
      <c r="B44" s="33" t="str">
        <f>Texte!A163</f>
        <v>Alpakas über 2-jährig</v>
      </c>
      <c r="C44" s="63" t="str">
        <f>Texte!A377</f>
        <v>1 Stück</v>
      </c>
      <c r="D44" s="34">
        <f t="shared" si="0"/>
        <v>1.5</v>
      </c>
      <c r="E44" s="39">
        <v>5.5</v>
      </c>
      <c r="F44" s="115">
        <v>0.11</v>
      </c>
    </row>
    <row r="45" spans="2:6">
      <c r="B45" s="36" t="str">
        <f>Texte!A164</f>
        <v>Alpakas unter 2-jährig</v>
      </c>
      <c r="C45" s="38" t="str">
        <f>Texte!A377</f>
        <v>1 Stück</v>
      </c>
      <c r="D45" s="37">
        <f t="shared" si="0"/>
        <v>0.8</v>
      </c>
      <c r="E45" s="40">
        <v>3</v>
      </c>
      <c r="F45" s="115">
        <v>7.0000000000000007E-2</v>
      </c>
    </row>
    <row r="46" spans="2:6">
      <c r="B46" s="33" t="str">
        <f>Texte!A168</f>
        <v>Kaninchen, Zibben inkl. Jungtiere bis 35 d</v>
      </c>
      <c r="C46" s="44" t="str">
        <f>Texte!A377</f>
        <v>1 Stück</v>
      </c>
      <c r="D46" s="34">
        <f t="shared" si="0"/>
        <v>0.1</v>
      </c>
      <c r="E46" s="44">
        <v>0.36</v>
      </c>
      <c r="F46" s="117">
        <v>3.4000000000000002E-2</v>
      </c>
    </row>
    <row r="47" spans="2:6">
      <c r="B47" s="33" t="str">
        <f>Texte!A169</f>
        <v>Kaninchen, Jungtiere ab ca 35 Tagen</v>
      </c>
      <c r="C47" s="41" t="str">
        <f>Texte!A376</f>
        <v>100 Pl.</v>
      </c>
      <c r="D47" s="34">
        <f t="shared" si="0"/>
        <v>1.1000000000000001</v>
      </c>
      <c r="E47" s="41">
        <v>4</v>
      </c>
      <c r="F47" s="115">
        <v>1.1000000000000001</v>
      </c>
    </row>
    <row r="48" spans="2:6">
      <c r="B48" s="33" t="str">
        <f>Texte!A170</f>
        <v>Strausse &gt; 13 Monate</v>
      </c>
      <c r="C48" s="41" t="str">
        <f>Texte!A377</f>
        <v>1 Stück</v>
      </c>
      <c r="D48" s="34">
        <f t="shared" si="0"/>
        <v>3</v>
      </c>
      <c r="E48" s="41">
        <v>11</v>
      </c>
      <c r="F48" s="115">
        <v>0.26</v>
      </c>
    </row>
    <row r="49" spans="2:6">
      <c r="B49" s="36" t="str">
        <f>Texte!A171</f>
        <v>Strausse &lt; 13 Monate</v>
      </c>
      <c r="C49" s="42" t="str">
        <f>Texte!A377</f>
        <v>1 Stück</v>
      </c>
      <c r="D49" s="37">
        <f t="shared" si="0"/>
        <v>0.5</v>
      </c>
      <c r="E49" s="42">
        <v>2</v>
      </c>
      <c r="F49" s="115">
        <v>0.14000000000000001</v>
      </c>
    </row>
    <row r="50" spans="2:6">
      <c r="B50" s="33" t="str">
        <f>Texte!A172</f>
        <v>Mastschweineplatz / Remonten (26-108 kg)</v>
      </c>
      <c r="C50" s="63" t="str">
        <f>Texte!A378</f>
        <v>1 Platz</v>
      </c>
      <c r="D50" s="34">
        <f t="shared" si="0"/>
        <v>0</v>
      </c>
      <c r="E50" s="41">
        <v>0</v>
      </c>
      <c r="F50" s="117">
        <v>0.17</v>
      </c>
    </row>
    <row r="51" spans="2:6">
      <c r="B51" s="36" t="str">
        <f>Texte!A173</f>
        <v>Mastschweine / Remonten (26-108 kg)</v>
      </c>
      <c r="C51" s="38" t="str">
        <f>Texte!A377</f>
        <v>1 Stück</v>
      </c>
      <c r="D51" s="37"/>
      <c r="E51" s="42"/>
      <c r="F51" s="115"/>
    </row>
    <row r="52" spans="2:6">
      <c r="B52" s="33" t="str">
        <f>Texte!A174</f>
        <v>Zuchtschweine inkl. Ferkel bis 26 kg</v>
      </c>
      <c r="C52" s="63" t="str">
        <f>Texte!A378</f>
        <v>1 Platz</v>
      </c>
      <c r="D52" s="34"/>
      <c r="E52" s="41">
        <v>0.5</v>
      </c>
      <c r="F52" s="117"/>
    </row>
    <row r="53" spans="2:6">
      <c r="B53" s="33" t="str">
        <f>Texte!A175</f>
        <v>Galtsauenplatz, 2.94 Umtriebe</v>
      </c>
      <c r="C53" s="63" t="str">
        <f>Texte!A378</f>
        <v>1 Platz</v>
      </c>
      <c r="D53" s="34"/>
      <c r="E53" s="41">
        <v>0.5</v>
      </c>
      <c r="F53" s="115">
        <v>0.26</v>
      </c>
    </row>
    <row r="54" spans="2:6">
      <c r="B54" s="33" t="str">
        <f>Texte!A176</f>
        <v>Galtsauen, pro Umtrieb</v>
      </c>
      <c r="C54" s="63" t="str">
        <f>Texte!A377</f>
        <v>1 Stück</v>
      </c>
      <c r="D54" s="34"/>
      <c r="E54" s="41">
        <v>0.5</v>
      </c>
      <c r="F54" s="115"/>
    </row>
    <row r="55" spans="2:6">
      <c r="B55" s="33" t="str">
        <f>Texte!A177</f>
        <v>Zuchtschweine, säugend, 9.86 Umtriebe</v>
      </c>
      <c r="C55" s="63" t="str">
        <f>Texte!A378</f>
        <v>1 Platz</v>
      </c>
      <c r="D55" s="34"/>
      <c r="E55" s="41">
        <v>0.5</v>
      </c>
      <c r="F55" s="115">
        <v>0.55000000000000004</v>
      </c>
    </row>
    <row r="56" spans="2:6">
      <c r="B56" s="36" t="str">
        <f>Texte!A178</f>
        <v>Zuchtschweine, säugend, pro Umtrieb</v>
      </c>
      <c r="C56" s="38" t="str">
        <f>Texte!A377</f>
        <v>1 Stück</v>
      </c>
      <c r="D56" s="37" t="s">
        <v>747</v>
      </c>
      <c r="E56" s="41">
        <v>0.5</v>
      </c>
      <c r="F56" s="115"/>
    </row>
    <row r="57" spans="2:6">
      <c r="B57" s="36" t="str">
        <f>Texte!A179</f>
        <v>Zuchteber</v>
      </c>
      <c r="C57" s="43" t="str">
        <f>Texte!A377</f>
        <v>1 Stück</v>
      </c>
      <c r="D57" s="37"/>
      <c r="E57" s="43">
        <v>0.5</v>
      </c>
      <c r="F57" s="117">
        <v>0.25</v>
      </c>
    </row>
    <row r="58" spans="2:6">
      <c r="B58" s="47" t="str">
        <f>Texte!A180</f>
        <v>Ferkel abgesetzt, 8-26 kg, 9.61 Umtriebe</v>
      </c>
      <c r="C58" s="41" t="str">
        <f>Texte!A378</f>
        <v>1 Platz</v>
      </c>
      <c r="D58" s="34"/>
      <c r="E58" s="41"/>
      <c r="F58" s="117">
        <v>0.06</v>
      </c>
    </row>
    <row r="59" spans="2:6">
      <c r="B59" s="118" t="str">
        <f>Texte!A181</f>
        <v>Ferkel abgesetzt, 8-26 kg</v>
      </c>
      <c r="C59" s="119" t="str">
        <f>Texte!A377</f>
        <v>1 Stück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honeticPr fontId="16" type="noConversion"/>
  <pageMargins left="0.78740157499999996" right="0.54" top="0.984251969" bottom="0.984251969" header="0.4921259845" footer="0.4921259845"/>
  <pageSetup paperSize="9" orientation="portrait" r:id="rId1"/>
  <headerFooter alignWithMargins="0">
    <oddFooter>&amp;L&amp;"Arial,Fett"&amp;11© AGRIDEA&amp;"Arial,Standard"&amp;10  &amp;9GMF / HLVP&amp;C&amp;9&amp;F&amp;R&amp;9&amp;P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N71"/>
  <sheetViews>
    <sheetView showRowColHeaders="0" zoomScaleNormal="100" zoomScaleSheetLayoutView="80" workbookViewId="0"/>
  </sheetViews>
  <sheetFormatPr baseColWidth="10" defaultRowHeight="12.75"/>
  <cols>
    <col min="1" max="1" width="1.7109375" style="509" customWidth="1"/>
    <col min="2" max="2" width="18.28515625" style="509" customWidth="1"/>
    <col min="3" max="3" width="7.5703125" style="509" customWidth="1"/>
    <col min="4" max="4" width="5.5703125" style="509" customWidth="1"/>
    <col min="5" max="5" width="3.5703125" style="509" customWidth="1"/>
    <col min="6" max="6" width="6.85546875" style="509" customWidth="1"/>
    <col min="7" max="7" width="4" style="509" customWidth="1"/>
    <col min="8" max="8" width="11.7109375" style="509" customWidth="1"/>
    <col min="9" max="9" width="9.85546875" style="509" customWidth="1"/>
    <col min="10" max="10" width="7.7109375" style="509" customWidth="1"/>
    <col min="11" max="11" width="18.5703125" style="509" customWidth="1"/>
    <col min="12" max="12" width="4.7109375" style="509" customWidth="1"/>
    <col min="13" max="13" width="6.7109375" style="520" customWidth="1"/>
    <col min="14" max="16384" width="11.42578125" style="520"/>
  </cols>
  <sheetData>
    <row r="1" spans="1:14" s="509" customFormat="1" ht="9" customHeight="1"/>
    <row r="2" spans="1:14" s="509" customFormat="1" ht="21" customHeight="1">
      <c r="A2" s="510"/>
      <c r="D2" s="511" t="str">
        <f>Texte!A411</f>
        <v>Anpassung des eigenen Produktionssytems</v>
      </c>
      <c r="L2" s="424"/>
      <c r="M2" s="424"/>
    </row>
    <row r="3" spans="1:14" s="509" customFormat="1" ht="21" customHeight="1">
      <c r="B3" s="424"/>
      <c r="C3" s="424"/>
      <c r="D3" s="511" t="str">
        <f>Texte!A412</f>
        <v>im Hinblick auf GMF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1:14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1:14" s="509" customFormat="1" ht="3.95" customHeight="1">
      <c r="B5" s="511"/>
      <c r="C5" s="511"/>
      <c r="E5" s="511"/>
      <c r="F5" s="516"/>
      <c r="G5" s="516"/>
      <c r="H5" s="516"/>
      <c r="I5" s="517"/>
      <c r="J5" s="424"/>
    </row>
    <row r="6" spans="1:14">
      <c r="B6" s="518" t="str">
        <f>Texte!A413</f>
        <v>Achtung: Die Berechnung basiert auf den Angaben des Bilanzblattes</v>
      </c>
      <c r="D6" s="519"/>
      <c r="M6" s="509"/>
      <c r="N6" s="509"/>
    </row>
    <row r="7" spans="1:14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 t="str">
        <f>Texte!A414</f>
        <v>Erklärungen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1:14">
      <c r="B9" s="522" t="str">
        <f>Texte!A415</f>
        <v>Falls die Bedingung der Kraftfutterrestriktion nicht erfüllt ist, stellt sich die Frage einer Verringerung des Kraftfuttereinsatzes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4">
      <c r="A10" s="128"/>
      <c r="B10" s="509" t="str">
        <f>Texte!A416</f>
        <v>Dieses Blatt zeigt die finanziellen Auswirkungen bei einer eventuellen Anpassung des Produktionssystems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4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4">
      <c r="A12" s="128"/>
      <c r="B12" s="522" t="str">
        <f>Texte!A417</f>
        <v>Prüfen Sie auf dem Bilanz-Blatt, ob ihre Anpassung (Teil A) die Erfüllung der Bedingungen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4">
      <c r="A13" s="128"/>
      <c r="B13" s="522" t="str">
        <f>Texte!A418</f>
        <v>von maximal 10% Kraftfutter (Teil D) bewirkt.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1:14" ht="3.9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1:14" ht="15.75">
      <c r="B16" s="521" t="str">
        <f>Texte!A419</f>
        <v>Milchproduktion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1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1:12">
      <c r="B18" s="424" t="str">
        <f>Texte!A420</f>
        <v>Mittlerer Herdendurchschnitt</v>
      </c>
      <c r="C18" s="520"/>
      <c r="D18" s="520"/>
      <c r="E18" s="520"/>
      <c r="F18" s="520"/>
      <c r="G18" s="523" t="s">
        <v>286</v>
      </c>
      <c r="H18" s="524" t="str">
        <f>IF('Bilanz-bilan'!E41&lt;&gt;0,'Bilanz-bilan'!E41,"")</f>
        <v/>
      </c>
      <c r="I18" s="522" t="str">
        <f>Texte!A431</f>
        <v>kg Milch/Kuh</v>
      </c>
      <c r="J18" s="520"/>
      <c r="K18" s="522"/>
      <c r="L18" s="520"/>
    </row>
    <row r="19" spans="1:12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>
      <c r="A20" s="520"/>
      <c r="B20" s="424" t="str">
        <f>Texte!A421</f>
        <v>Angestrebte Milchleistung nach Anpassung</v>
      </c>
      <c r="C20" s="520"/>
      <c r="D20" s="520"/>
      <c r="E20" s="520"/>
      <c r="F20" s="520"/>
      <c r="G20" s="523" t="s">
        <v>286</v>
      </c>
      <c r="H20" s="525"/>
      <c r="I20" s="522" t="str">
        <f>Texte!A431</f>
        <v>kg Milch/Kuh</v>
      </c>
      <c r="J20" s="520"/>
      <c r="K20" s="522"/>
      <c r="L20" s="520"/>
    </row>
    <row r="21" spans="1:12">
      <c r="A21" s="520"/>
      <c r="B21" s="520"/>
      <c r="D21" s="519"/>
    </row>
    <row r="22" spans="1:12">
      <c r="A22" s="520"/>
      <c r="B22" s="424" t="str">
        <f>Texte!A422</f>
        <v>Anzahl Kühe</v>
      </c>
      <c r="D22" s="519"/>
      <c r="H22" s="526" t="str">
        <f>IF('Bilanz-bilan'!E41&lt;&gt;0,'Bilanz-bilan'!G41,"")</f>
        <v/>
      </c>
      <c r="I22" s="509" t="str">
        <f>Texte!A432</f>
        <v>Kühe</v>
      </c>
      <c r="K22" s="522"/>
    </row>
    <row r="23" spans="1:12" ht="3.95" customHeight="1">
      <c r="A23" s="520"/>
      <c r="B23" s="520"/>
      <c r="C23" s="520"/>
      <c r="D23" s="520"/>
      <c r="E23" s="520"/>
      <c r="F23" s="520"/>
      <c r="G23" s="520"/>
    </row>
    <row r="24" spans="1:12" ht="15.75">
      <c r="A24" s="520"/>
      <c r="B24" s="521" t="str">
        <f>Texte!A423</f>
        <v>Auswirkungen auf die Mengen</v>
      </c>
      <c r="D24" s="519"/>
      <c r="E24" s="520"/>
      <c r="F24" s="520"/>
      <c r="G24" s="520"/>
      <c r="H24" s="520"/>
    </row>
    <row r="25" spans="1:12" ht="15.75">
      <c r="A25" s="520"/>
      <c r="B25" s="521"/>
      <c r="D25" s="519"/>
      <c r="E25" s="520"/>
      <c r="F25" s="520"/>
      <c r="G25" s="520"/>
      <c r="H25" s="520"/>
    </row>
    <row r="26" spans="1:12">
      <c r="A26" s="520"/>
      <c r="B26" s="424" t="str">
        <f>Texte!A424</f>
        <v>Verringerung der Milchproduktion total</v>
      </c>
      <c r="C26" s="520"/>
      <c r="D26" s="520"/>
      <c r="E26" s="520"/>
      <c r="F26" s="520"/>
      <c r="G26" s="520"/>
      <c r="H26" s="527" t="str">
        <f>IF(H20=0,"",(H20-H18)*H22)</f>
        <v/>
      </c>
      <c r="I26" s="509" t="str">
        <f>Texte!A433</f>
        <v>kg Milch</v>
      </c>
    </row>
    <row r="27" spans="1:12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>
      <c r="A28" s="520"/>
      <c r="B28" s="522" t="str">
        <f>Texte!A425</f>
        <v>Reduktion des Kraftfuttereinsatzes pro Kuh</v>
      </c>
      <c r="C28" s="520"/>
      <c r="D28" s="520"/>
      <c r="G28" s="520"/>
      <c r="H28" s="525"/>
      <c r="I28" s="522" t="str">
        <f>Texte!A434</f>
        <v>kg KF/Kuh</v>
      </c>
      <c r="J28" s="520"/>
      <c r="K28" s="522" t="str">
        <f>Texte!A439</f>
        <v>siehe Erklärung*</v>
      </c>
      <c r="L28" s="520"/>
    </row>
    <row r="29" spans="1:12" ht="3.9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1:12" ht="15.75">
      <c r="B30" s="521" t="str">
        <f>Texte!A426</f>
        <v>Auswirkungen auf die Wirtschaftlichkeit</v>
      </c>
      <c r="C30" s="520"/>
      <c r="D30" s="520"/>
      <c r="E30" s="520"/>
      <c r="F30" s="520"/>
      <c r="G30" s="520"/>
      <c r="H30" s="530"/>
      <c r="I30" s="520"/>
      <c r="J30" s="531" t="str">
        <f>Texte!A440</f>
        <v>Preis</v>
      </c>
      <c r="K30" s="520"/>
    </row>
    <row r="31" spans="1:12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2">
      <c r="A32" s="400"/>
      <c r="B32" s="424" t="str">
        <f>Texte!A427</f>
        <v>Mindereinnahmen Milch</v>
      </c>
      <c r="C32" s="520"/>
      <c r="D32" s="520"/>
      <c r="E32" s="520"/>
      <c r="F32" s="520"/>
      <c r="G32" s="520"/>
      <c r="H32" s="524" t="str">
        <f>IF('Bilanz-bilan'!E41&lt;&gt;0,H26*J32/100,"")</f>
        <v/>
      </c>
      <c r="I32" s="520" t="str">
        <f>Texte!A435</f>
        <v>Fr.</v>
      </c>
      <c r="J32" s="525">
        <v>55</v>
      </c>
      <c r="K32" s="522" t="str">
        <f>Texte!A436</f>
        <v>Rp/kg</v>
      </c>
    </row>
    <row r="33" spans="1:11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>
      <c r="A34" s="400"/>
      <c r="B34" s="520" t="str">
        <f>Texte!A428</f>
        <v>Einsparung Kraftfutterkosten</v>
      </c>
      <c r="C34" s="520"/>
      <c r="D34" s="520"/>
      <c r="E34" s="520"/>
      <c r="F34" s="520"/>
      <c r="G34" s="520"/>
      <c r="H34" s="524" t="str">
        <f>IF('Bilanz-bilan'!E41&lt;&gt;0,H22*H28*J34/100,"")</f>
        <v/>
      </c>
      <c r="I34" s="520" t="str">
        <f>Texte!A435</f>
        <v>Fr.</v>
      </c>
      <c r="J34" s="525">
        <v>65</v>
      </c>
      <c r="K34" s="522" t="str">
        <f>Texte!A437</f>
        <v>Fr./dt</v>
      </c>
    </row>
    <row r="35" spans="1:11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>
      <c r="A36" s="400"/>
      <c r="B36" s="520" t="str">
        <f>Texte!A429</f>
        <v>Beiträge GMF</v>
      </c>
      <c r="C36" s="520"/>
      <c r="D36" s="520"/>
      <c r="E36" s="520"/>
      <c r="F36" s="520"/>
      <c r="G36" s="520"/>
      <c r="H36" s="524" t="str">
        <f>IF('Bilanz-bilan'!J120=0,"",J36*'Bilanz-bilan'!J120)</f>
        <v/>
      </c>
      <c r="I36" s="520" t="str">
        <f>Texte!A435</f>
        <v>Fr.</v>
      </c>
      <c r="J36" s="525">
        <v>200</v>
      </c>
      <c r="K36" s="520" t="str">
        <f>Texte!A438</f>
        <v>Fr./ha</v>
      </c>
    </row>
    <row r="37" spans="1:11" ht="3.9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 t="str">
        <f>Texte!A430</f>
        <v>Bilanz</v>
      </c>
      <c r="C38" s="520"/>
      <c r="D38" s="520"/>
      <c r="E38" s="520"/>
      <c r="F38" s="520"/>
      <c r="G38" s="520"/>
      <c r="H38" s="533" t="str">
        <f>IF('Bilanz-bilan'!E41&lt;&gt;0,SUM(H32:H36),"")</f>
        <v/>
      </c>
      <c r="I38" s="520" t="str">
        <f>Texte!A435</f>
        <v>Fr.</v>
      </c>
      <c r="J38" s="520"/>
      <c r="K38" s="520"/>
    </row>
    <row r="39" spans="1:11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spans="1:11">
      <c r="B43" s="400" t="str">
        <f>Texte!A441</f>
        <v>Kraftfutterreduktion</v>
      </c>
    </row>
    <row r="44" spans="1:11">
      <c r="B44" s="509" t="str">
        <f>Texte!A442</f>
        <v>Reduzierte Milchleistung dividiert durch das MPP des KF ergibt eingesparte Kraftfuttermenge</v>
      </c>
    </row>
    <row r="45" spans="1:11">
      <c r="B45" s="509" t="str">
        <f>Texte!A443</f>
        <v>Annahme Milchleistungspotential = 2 kg Milch pro kg Kraftfutter*</v>
      </c>
    </row>
    <row r="46" spans="1:11">
      <c r="B46" s="400" t="str">
        <f>Texte!A444</f>
        <v>Beispiel:</v>
      </c>
    </row>
    <row r="47" spans="1:11">
      <c r="A47" s="128"/>
      <c r="B47" s="509" t="str">
        <f>Texte!A445</f>
        <v>500 kg Milchleistungsreduktion / 2 (MPP KF) = 250 kg Kraftfuttereinsparung</v>
      </c>
      <c r="G47" s="535"/>
      <c r="H47" s="535"/>
      <c r="I47" s="535"/>
    </row>
    <row r="48" spans="1:11">
      <c r="A48" s="128"/>
      <c r="B48" s="509" t="str">
        <f>Texte!A446</f>
        <v>*Hinweis: die tatsächliche Milchleistungsänderung pro kg Kraftfuttereinsatz oder -einsparung</v>
      </c>
      <c r="G48" s="535"/>
      <c r="H48" s="535"/>
      <c r="I48" s="535"/>
    </row>
    <row r="49" spans="1:9">
      <c r="A49" s="128"/>
      <c r="B49" s="509" t="str">
        <f>Texte!A447</f>
        <v>kann je nach Rationszusammensetzung variieren zwischen ca. 1 und 3</v>
      </c>
      <c r="G49" s="535"/>
      <c r="H49" s="535"/>
      <c r="I49" s="535"/>
    </row>
    <row r="50" spans="1:9">
      <c r="A50" s="128"/>
      <c r="G50" s="535"/>
      <c r="H50" s="535"/>
      <c r="I50" s="535"/>
    </row>
    <row r="51" spans="1:9">
      <c r="A51" s="128"/>
      <c r="G51" s="535"/>
      <c r="H51" s="535"/>
      <c r="I51" s="535"/>
    </row>
    <row r="52" spans="1:9">
      <c r="A52" s="128"/>
      <c r="G52" s="535"/>
      <c r="H52" s="535"/>
      <c r="I52" s="535"/>
    </row>
    <row r="53" spans="1:9">
      <c r="A53" s="128"/>
      <c r="G53" s="535"/>
      <c r="H53" s="535"/>
      <c r="I53" s="535"/>
    </row>
    <row r="54" spans="1:9">
      <c r="A54" s="128"/>
      <c r="G54" s="535"/>
      <c r="H54" s="535"/>
      <c r="I54" s="535"/>
    </row>
    <row r="55" spans="1:9">
      <c r="A55" s="128"/>
      <c r="G55" s="535"/>
      <c r="H55" s="535"/>
      <c r="I55" s="535"/>
    </row>
    <row r="56" spans="1:9">
      <c r="A56" s="128"/>
      <c r="G56" s="535"/>
      <c r="H56" s="535"/>
      <c r="I56" s="535"/>
    </row>
    <row r="57" spans="1:9">
      <c r="A57" s="128"/>
      <c r="G57" s="535"/>
      <c r="H57" s="535"/>
      <c r="I57" s="535"/>
    </row>
    <row r="58" spans="1:9">
      <c r="A58" s="128"/>
      <c r="G58" s="535"/>
      <c r="H58" s="535"/>
      <c r="I58" s="535"/>
    </row>
    <row r="59" spans="1:9">
      <c r="A59" s="128"/>
      <c r="G59" s="535"/>
      <c r="H59" s="535"/>
      <c r="I59" s="535"/>
    </row>
    <row r="60" spans="1:9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honeticPr fontId="0" type="noConversion"/>
  <pageMargins left="0.78740157499999996" right="0.54" top="0.61" bottom="0.52" header="0.23" footer="0.28000000000000003"/>
  <pageSetup paperSize="9" scale="84" orientation="portrait" r:id="rId1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H78"/>
  <sheetViews>
    <sheetView showRowColHeaders="0" workbookViewId="0"/>
  </sheetViews>
  <sheetFormatPr baseColWidth="10" defaultRowHeight="12.75"/>
  <cols>
    <col min="3" max="3" width="36.140625" customWidth="1"/>
    <col min="4" max="4" width="36.5703125" customWidth="1"/>
  </cols>
  <sheetData>
    <row r="1" spans="1:7">
      <c r="A1" s="429" t="s">
        <v>906</v>
      </c>
    </row>
    <row r="2" spans="1:7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1.1000000000000001</v>
      </c>
    </row>
    <row r="15" spans="1:7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1.1000000000000001</v>
      </c>
    </row>
    <row r="16" spans="1:7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1.1000000000000001</v>
      </c>
    </row>
    <row r="17" spans="1:8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1.1000000000000001</v>
      </c>
    </row>
    <row r="18" spans="1:8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1.1000000000000001</v>
      </c>
    </row>
    <row r="19" spans="1:8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1.1000000000000001</v>
      </c>
    </row>
    <row r="20" spans="1:8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1.1000000000000001</v>
      </c>
    </row>
    <row r="21" spans="1:8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1.1000000000000001</v>
      </c>
    </row>
    <row r="22" spans="1:8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1.1000000000000001</v>
      </c>
    </row>
    <row r="23" spans="1:8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1.1000000000000001</v>
      </c>
    </row>
    <row r="24" spans="1:8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1.1000000000000001</v>
      </c>
    </row>
    <row r="25" spans="1:8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1.1000000000000001</v>
      </c>
    </row>
    <row r="26" spans="1:8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1.1000000000000001</v>
      </c>
      <c r="H26" t="s">
        <v>491</v>
      </c>
    </row>
    <row r="27" spans="1:8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8" ht="76.5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8" ht="89.25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1:8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8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1:8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1:7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7">
      <c r="A57" t="s">
        <v>446</v>
      </c>
      <c r="B57" t="s">
        <v>563</v>
      </c>
    </row>
    <row r="58" spans="1:7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>
      <c r="A69" s="716" t="s">
        <v>1357</v>
      </c>
      <c r="B69" s="716" t="s">
        <v>1360</v>
      </c>
      <c r="C69" s="716" t="s">
        <v>1358</v>
      </c>
      <c r="E69" s="428">
        <v>44158</v>
      </c>
      <c r="F69" t="s">
        <v>87</v>
      </c>
      <c r="G69" s="508">
        <v>1.7</v>
      </c>
    </row>
    <row r="70" spans="1:7">
      <c r="A70" s="716" t="s">
        <v>1359</v>
      </c>
      <c r="B70" s="716" t="s">
        <v>1361</v>
      </c>
      <c r="C70" s="716" t="s">
        <v>1358</v>
      </c>
      <c r="E70" s="428">
        <v>44162</v>
      </c>
      <c r="F70" t="s">
        <v>87</v>
      </c>
      <c r="G70" s="508">
        <v>1.7</v>
      </c>
    </row>
    <row r="71" spans="1:7">
      <c r="A71" s="716" t="s">
        <v>1370</v>
      </c>
      <c r="B71" s="716" t="s">
        <v>1371</v>
      </c>
      <c r="C71" s="716" t="s">
        <v>1358</v>
      </c>
      <c r="E71" s="428">
        <v>44162</v>
      </c>
      <c r="F71" s="716" t="s">
        <v>87</v>
      </c>
      <c r="G71" s="508">
        <v>1.7</v>
      </c>
    </row>
    <row r="72" spans="1:7">
      <c r="A72" s="716" t="s">
        <v>1385</v>
      </c>
      <c r="B72" s="716" t="s">
        <v>1387</v>
      </c>
      <c r="C72" s="716" t="s">
        <v>1358</v>
      </c>
      <c r="E72" s="428">
        <v>44165</v>
      </c>
      <c r="F72" s="716" t="s">
        <v>87</v>
      </c>
      <c r="G72" s="508">
        <v>1.7</v>
      </c>
    </row>
    <row r="73" spans="1:7">
      <c r="A73" s="716" t="s">
        <v>1386</v>
      </c>
      <c r="B73" s="716" t="s">
        <v>563</v>
      </c>
      <c r="C73" s="716" t="s">
        <v>1358</v>
      </c>
      <c r="E73" s="428">
        <v>44165</v>
      </c>
      <c r="F73" s="716" t="s">
        <v>87</v>
      </c>
      <c r="G73" s="508">
        <v>1.7</v>
      </c>
    </row>
    <row r="74" spans="1:7">
      <c r="A74" s="716" t="s">
        <v>1388</v>
      </c>
      <c r="B74" s="716" t="s">
        <v>563</v>
      </c>
      <c r="C74" s="716" t="s">
        <v>1389</v>
      </c>
      <c r="E74" s="428">
        <v>44165</v>
      </c>
      <c r="F74" s="716" t="s">
        <v>87</v>
      </c>
      <c r="G74" s="508">
        <v>1.7</v>
      </c>
    </row>
    <row r="75" spans="1:7">
      <c r="A75" s="716" t="s">
        <v>1390</v>
      </c>
      <c r="B75" s="716" t="s">
        <v>563</v>
      </c>
      <c r="C75" s="716" t="s">
        <v>1358</v>
      </c>
      <c r="D75" s="716" t="s">
        <v>1391</v>
      </c>
      <c r="E75" s="428">
        <v>44166</v>
      </c>
      <c r="F75" s="716" t="s">
        <v>87</v>
      </c>
      <c r="G75" s="508">
        <v>1.7</v>
      </c>
    </row>
    <row r="76" spans="1:7">
      <c r="A76" s="716" t="s">
        <v>1395</v>
      </c>
      <c r="B76" s="716" t="s">
        <v>563</v>
      </c>
      <c r="C76" s="716" t="s">
        <v>1358</v>
      </c>
      <c r="D76" s="716" t="s">
        <v>1396</v>
      </c>
      <c r="E76" s="428">
        <v>44169</v>
      </c>
      <c r="F76" s="716" t="s">
        <v>87</v>
      </c>
      <c r="G76" s="508">
        <v>1.7</v>
      </c>
    </row>
    <row r="77" spans="1:7">
      <c r="A77" s="716" t="s">
        <v>1397</v>
      </c>
      <c r="B77" s="716" t="s">
        <v>563</v>
      </c>
      <c r="C77" s="716" t="s">
        <v>1358</v>
      </c>
      <c r="D77" s="716" t="s">
        <v>1398</v>
      </c>
      <c r="E77" s="428">
        <v>44169</v>
      </c>
      <c r="F77" s="716" t="s">
        <v>87</v>
      </c>
      <c r="G77" s="508">
        <v>1.7</v>
      </c>
    </row>
    <row r="78" spans="1:7">
      <c r="A78" s="716" t="s">
        <v>1409</v>
      </c>
      <c r="B78" s="716" t="s">
        <v>563</v>
      </c>
      <c r="C78" s="716" t="s">
        <v>1410</v>
      </c>
      <c r="E78" s="428">
        <v>44172</v>
      </c>
      <c r="F78" s="716" t="s">
        <v>87</v>
      </c>
      <c r="G78" s="508">
        <v>1.7</v>
      </c>
    </row>
  </sheetData>
  <sheetProtection password="98F7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6"/>
  <dimension ref="A1:IV447"/>
  <sheetViews>
    <sheetView showRowColHeaders="0" zoomScaleNormal="100" workbookViewId="0"/>
  </sheetViews>
  <sheetFormatPr baseColWidth="10" defaultColWidth="42.140625" defaultRowHeight="12.75"/>
  <cols>
    <col min="1" max="1" width="43.28515625" style="6" customWidth="1"/>
    <col min="2" max="2" width="42.140625" style="6" customWidth="1"/>
    <col min="3" max="3" width="43.42578125" style="6" customWidth="1"/>
    <col min="4" max="16384" width="42.140625" style="6"/>
  </cols>
  <sheetData>
    <row r="1" spans="1:4">
      <c r="A1" s="6" t="s">
        <v>593</v>
      </c>
    </row>
    <row r="2" spans="1:4">
      <c r="A2" s="103">
        <f>VLOOKUP(README!C9,README!N9:O11,2)</f>
        <v>1</v>
      </c>
    </row>
    <row r="3" spans="1:4">
      <c r="B3" s="101" t="s">
        <v>594</v>
      </c>
      <c r="C3" s="101" t="s">
        <v>595</v>
      </c>
      <c r="D3" s="101" t="s">
        <v>596</v>
      </c>
    </row>
    <row r="4" spans="1:4" s="101" customFormat="1">
      <c r="A4" s="101" t="str">
        <f>IF($A$2=1,B4,IF($A$2=2,C4,IF($A$2=3,D4,"")))</f>
        <v>Anleitung</v>
      </c>
      <c r="B4" s="101" t="s">
        <v>515</v>
      </c>
      <c r="C4" s="101" t="s">
        <v>583</v>
      </c>
      <c r="D4" s="433" t="s">
        <v>928</v>
      </c>
    </row>
    <row r="5" spans="1:4">
      <c r="A5" s="102" t="str">
        <f t="shared" ref="A5:A70" si="0">IF($A$2=1,B5,IF($A$2=2,C5,IF($A$2=3,D5,"")))</f>
        <v>GMF</v>
      </c>
      <c r="B5" s="6" t="s">
        <v>748</v>
      </c>
      <c r="C5" s="6" t="s">
        <v>680</v>
      </c>
      <c r="D5" s="434" t="s">
        <v>929</v>
      </c>
    </row>
    <row r="6" spans="1:4">
      <c r="A6" s="102" t="str">
        <f t="shared" si="0"/>
        <v>Version: 1.7</v>
      </c>
      <c r="B6" s="102" t="s">
        <v>1314</v>
      </c>
      <c r="C6" s="102" t="s">
        <v>1315</v>
      </c>
      <c r="D6" s="434" t="s">
        <v>1316</v>
      </c>
    </row>
    <row r="7" spans="1:4">
      <c r="A7" s="102" t="str">
        <f t="shared" si="0"/>
        <v>dazugehörende Suisse-Bilanz Aufl. 1.16</v>
      </c>
      <c r="B7" s="102" t="s">
        <v>1319</v>
      </c>
      <c r="C7" s="102" t="s">
        <v>1318</v>
      </c>
      <c r="D7" s="102" t="s">
        <v>1317</v>
      </c>
    </row>
    <row r="8" spans="1:4">
      <c r="A8" s="102">
        <f t="shared" si="0"/>
        <v>0</v>
      </c>
      <c r="D8" s="640"/>
    </row>
    <row r="9" spans="1:4">
      <c r="A9" s="102" t="str">
        <f t="shared" si="0"/>
        <v>Sprache:</v>
      </c>
      <c r="B9" s="6" t="s">
        <v>597</v>
      </c>
      <c r="C9" s="6" t="s">
        <v>598</v>
      </c>
      <c r="D9" s="434" t="s">
        <v>599</v>
      </c>
    </row>
    <row r="10" spans="1:4">
      <c r="A10" s="102" t="str">
        <f t="shared" si="0"/>
        <v>Anleitung</v>
      </c>
      <c r="B10" s="6" t="s">
        <v>515</v>
      </c>
      <c r="C10" s="6" t="s">
        <v>583</v>
      </c>
      <c r="D10" s="434" t="s">
        <v>928</v>
      </c>
    </row>
    <row r="11" spans="1:4">
      <c r="A11" s="102" t="str">
        <f t="shared" si="0"/>
        <v>grüne Zellen:</v>
      </c>
      <c r="B11" s="6" t="s">
        <v>521</v>
      </c>
      <c r="C11" s="6" t="s">
        <v>584</v>
      </c>
      <c r="D11" s="434" t="s">
        <v>1134</v>
      </c>
    </row>
    <row r="12" spans="1:4">
      <c r="A12" s="102" t="str">
        <f t="shared" si="0"/>
        <v>gelbe Zeilen:</v>
      </c>
      <c r="B12" s="6" t="s">
        <v>522</v>
      </c>
      <c r="C12" s="6" t="s">
        <v>585</v>
      </c>
      <c r="D12" s="434" t="s">
        <v>1135</v>
      </c>
    </row>
    <row r="13" spans="1:4">
      <c r="A13" s="102" t="str">
        <f t="shared" si="0"/>
        <v xml:space="preserve">weisse Zellen: </v>
      </c>
      <c r="B13" s="6" t="s">
        <v>523</v>
      </c>
      <c r="C13" s="6" t="s">
        <v>401</v>
      </c>
      <c r="D13" s="434" t="s">
        <v>1136</v>
      </c>
    </row>
    <row r="14" spans="1:4">
      <c r="A14" s="102" t="str">
        <f t="shared" si="0"/>
        <v>Auswahllisten</v>
      </c>
      <c r="B14" s="6" t="s">
        <v>403</v>
      </c>
      <c r="C14" s="6" t="s">
        <v>402</v>
      </c>
      <c r="D14" s="434" t="s">
        <v>930</v>
      </c>
    </row>
    <row r="15" spans="1:4">
      <c r="A15" s="102" t="str">
        <f t="shared" si="0"/>
        <v>zur Dateneingabe</v>
      </c>
      <c r="B15" s="6" t="s">
        <v>582</v>
      </c>
      <c r="C15" s="6" t="s">
        <v>404</v>
      </c>
      <c r="D15" s="434" t="s">
        <v>931</v>
      </c>
    </row>
    <row r="16" spans="1:4">
      <c r="A16" s="102" t="str">
        <f t="shared" si="0"/>
        <v>gesperrte Zellen</v>
      </c>
      <c r="B16" s="6" t="s">
        <v>524</v>
      </c>
      <c r="C16" s="6" t="s">
        <v>405</v>
      </c>
      <c r="D16" s="434" t="s">
        <v>932</v>
      </c>
    </row>
    <row r="17" spans="1:4">
      <c r="A17" s="102" t="str">
        <f t="shared" si="0"/>
        <v>Vorgehen:</v>
      </c>
      <c r="B17" s="6" t="s">
        <v>525</v>
      </c>
      <c r="C17" s="102" t="s">
        <v>819</v>
      </c>
      <c r="D17" s="434" t="s">
        <v>1140</v>
      </c>
    </row>
    <row r="18" spans="1:4">
      <c r="A18" s="102" t="str">
        <f t="shared" si="0"/>
        <v>Grundsatz: Übereinstimmung mit Suisse-Bilanz muss sein</v>
      </c>
      <c r="B18" s="6" t="s">
        <v>537</v>
      </c>
      <c r="C18" s="102" t="s">
        <v>820</v>
      </c>
      <c r="D18" s="434" t="s">
        <v>933</v>
      </c>
    </row>
    <row r="19" spans="1:4">
      <c r="A19" s="102" t="str">
        <f t="shared" si="0"/>
        <v>1. Betriebsangaben ausfüllen, insbesondere die "Gebietszuteilung"</v>
      </c>
      <c r="B19" s="6" t="s">
        <v>1245</v>
      </c>
      <c r="C19" s="102" t="s">
        <v>1246</v>
      </c>
      <c r="D19" s="434" t="s">
        <v>1247</v>
      </c>
    </row>
    <row r="20" spans="1:4">
      <c r="A20" s="102" t="str">
        <f t="shared" si="0"/>
        <v>2. Teil A: Grund- und Kraftfutterverzehr</v>
      </c>
      <c r="B20" s="102" t="s">
        <v>1261</v>
      </c>
      <c r="C20" s="102" t="s">
        <v>1262</v>
      </c>
      <c r="D20" s="434" t="s">
        <v>1263</v>
      </c>
    </row>
    <row r="21" spans="1:4">
      <c r="A21" s="102" t="str">
        <f t="shared" si="0"/>
        <v xml:space="preserve">    - Alle Tierarten mit Grundfutterverzehr erfassen</v>
      </c>
      <c r="B21" s="142" t="s">
        <v>1278</v>
      </c>
      <c r="C21" s="102" t="s">
        <v>1293</v>
      </c>
      <c r="D21" s="102" t="s">
        <v>1057</v>
      </c>
    </row>
    <row r="22" spans="1:4">
      <c r="A22" s="102" t="str">
        <f t="shared" si="0"/>
        <v xml:space="preserve">    - Pro Tierkategorie die Gesamtmenge Kraftfutter, die auf</v>
      </c>
      <c r="B22" s="6" t="s">
        <v>1207</v>
      </c>
      <c r="C22" s="102" t="s">
        <v>1204</v>
      </c>
      <c r="D22" s="102" t="s">
        <v>1205</v>
      </c>
    </row>
    <row r="23" spans="1:4">
      <c r="A23" s="102" t="str">
        <f t="shared" si="0"/>
        <v xml:space="preserve">      dem Ganzjahresbetrieb verfüttert wird, erfassen.</v>
      </c>
      <c r="B23" s="89" t="s">
        <v>1209</v>
      </c>
      <c r="C23" s="102" t="s">
        <v>1208</v>
      </c>
      <c r="D23" s="102" t="s">
        <v>1206</v>
      </c>
    </row>
    <row r="24" spans="1:4">
      <c r="A24" s="102" t="str">
        <f t="shared" si="0"/>
        <v xml:space="preserve">    - Sömmerung: bei den Tierzahlen müssen die Anzahl gesömmerte Tiere (positiv) </v>
      </c>
      <c r="B24" s="563" t="s">
        <v>10</v>
      </c>
      <c r="C24" s="566" t="s">
        <v>31</v>
      </c>
      <c r="D24" s="566" t="s">
        <v>1058</v>
      </c>
    </row>
    <row r="25" spans="1:4">
      <c r="A25" s="102" t="str">
        <f t="shared" si="0"/>
        <v xml:space="preserve">      und die Tage Sömmerung separat erfasst werden.</v>
      </c>
      <c r="B25" s="563" t="s">
        <v>12</v>
      </c>
      <c r="C25" s="102" t="s">
        <v>11</v>
      </c>
      <c r="D25" s="102" t="s">
        <v>1059</v>
      </c>
    </row>
    <row r="26" spans="1:4">
      <c r="A26" s="102" t="str">
        <f t="shared" si="0"/>
        <v xml:space="preserve">    - Falls die Sömmerung erfasst wird, muss die effektiv verfütterte Menge an</v>
      </c>
      <c r="B26" s="102" t="s">
        <v>475</v>
      </c>
      <c r="C26" s="102" t="s">
        <v>478</v>
      </c>
      <c r="D26" s="522" t="s">
        <v>104</v>
      </c>
    </row>
    <row r="27" spans="1:4">
      <c r="A27" s="102" t="str">
        <f t="shared" si="0"/>
        <v xml:space="preserve">      Kraftfutter zwingend in der Futterbilanz deklariert werden. </v>
      </c>
      <c r="B27" s="102" t="s">
        <v>476</v>
      </c>
      <c r="C27" s="102" t="s">
        <v>479</v>
      </c>
      <c r="D27" s="522" t="s">
        <v>105</v>
      </c>
    </row>
    <row r="28" spans="1:4">
      <c r="A28" s="102" t="str">
        <f t="shared" si="0"/>
        <v xml:space="preserve">    - KF-Verzehr während Sömmerung nur möglich für gemolkene Tiere folgender Kategorien: Milchkühe,</v>
      </c>
      <c r="B28" s="102" t="s">
        <v>26</v>
      </c>
      <c r="C28" s="102" t="s">
        <v>34</v>
      </c>
      <c r="D28" s="102" t="s">
        <v>1060</v>
      </c>
    </row>
    <row r="29" spans="1:4">
      <c r="A29" s="102" t="str">
        <f t="shared" si="0"/>
        <v xml:space="preserve">      Milchschafe und Milchziegen. Maximal 1 kg KF/Kuh/d, 0.25 kg/Schaf/d, 0.2kg/Ziege/d</v>
      </c>
      <c r="B29" s="102" t="s">
        <v>477</v>
      </c>
      <c r="C29" s="102" t="s">
        <v>480</v>
      </c>
      <c r="D29" s="102" t="s">
        <v>481</v>
      </c>
    </row>
    <row r="30" spans="1:4">
      <c r="A30" s="102" t="str">
        <f t="shared" si="0"/>
        <v xml:space="preserve">    - Für Grund- und Kraftfutter während der Sömmerung gelten ebenfalls </v>
      </c>
      <c r="B30" s="467" t="s">
        <v>29</v>
      </c>
      <c r="C30" s="6" t="s">
        <v>32</v>
      </c>
      <c r="D30" s="102" t="s">
        <v>1061</v>
      </c>
    </row>
    <row r="31" spans="1:4">
      <c r="A31" s="102" t="str">
        <f t="shared" si="0"/>
        <v xml:space="preserve">      die Definitionen gemäss Anhang 5 DZV.</v>
      </c>
      <c r="B31" s="467" t="s">
        <v>30</v>
      </c>
      <c r="C31" s="6" t="s">
        <v>33</v>
      </c>
      <c r="D31" s="102" t="s">
        <v>1062</v>
      </c>
    </row>
    <row r="32" spans="1:4">
      <c r="A32" s="102" t="str">
        <f t="shared" si="0"/>
        <v>3. Teil B: Grundfutterproduktion</v>
      </c>
      <c r="B32" s="6" t="s">
        <v>1295</v>
      </c>
      <c r="C32" s="102" t="s">
        <v>1296</v>
      </c>
      <c r="D32" s="434" t="s">
        <v>1299</v>
      </c>
    </row>
    <row r="33" spans="1:4">
      <c r="A33" s="102" t="str">
        <f t="shared" si="0"/>
        <v xml:space="preserve">    - Flächen und Erträge erfassen</v>
      </c>
      <c r="B33" s="6" t="s">
        <v>1294</v>
      </c>
      <c r="C33" s="102" t="s">
        <v>1297</v>
      </c>
      <c r="D33" s="434" t="s">
        <v>1298</v>
      </c>
    </row>
    <row r="34" spans="1:4">
      <c r="A34" s="102" t="str">
        <f t="shared" si="0"/>
        <v xml:space="preserve">    - Für Wiesen und Weiden gelten Maximalwerte</v>
      </c>
      <c r="B34" s="6" t="s">
        <v>1300</v>
      </c>
      <c r="C34" s="102" t="s">
        <v>1301</v>
      </c>
      <c r="D34" s="434" t="s">
        <v>1302</v>
      </c>
    </row>
    <row r="35" spans="1:4">
      <c r="A35" s="102" t="str">
        <f t="shared" si="0"/>
        <v xml:space="preserve">    - Höhere Erträge nur mit Ertragsgutachten möglich</v>
      </c>
      <c r="B35" s="6" t="s">
        <v>0</v>
      </c>
      <c r="C35" s="102" t="s">
        <v>1</v>
      </c>
      <c r="D35" s="434" t="s">
        <v>2</v>
      </c>
    </row>
    <row r="36" spans="1:4">
      <c r="A36" s="102" t="str">
        <f t="shared" si="0"/>
        <v xml:space="preserve">    - Erträge Zwischenkulturen max. 25 dt TS</v>
      </c>
      <c r="B36" s="6" t="s">
        <v>3</v>
      </c>
      <c r="C36" s="102" t="s">
        <v>4</v>
      </c>
      <c r="D36" s="434" t="s">
        <v>5</v>
      </c>
    </row>
    <row r="37" spans="1:4">
      <c r="A37" s="102" t="str">
        <f t="shared" si="0"/>
        <v>4. Angaben für die Berechnung des Mindesttierbesatzes</v>
      </c>
      <c r="B37" s="6" t="s">
        <v>8</v>
      </c>
      <c r="C37" s="102" t="s">
        <v>36</v>
      </c>
      <c r="D37" s="434" t="s">
        <v>41</v>
      </c>
    </row>
    <row r="38" spans="1:4">
      <c r="A38" s="102" t="str">
        <f t="shared" si="0"/>
        <v xml:space="preserve">    - Pro Zone die totale Grünfläche (Dauergrünfläche plus Kunstwiesen)  </v>
      </c>
      <c r="B38" s="6" t="s">
        <v>6</v>
      </c>
      <c r="C38" s="102" t="s">
        <v>37</v>
      </c>
      <c r="D38" s="434" t="s">
        <v>39</v>
      </c>
    </row>
    <row r="39" spans="1:4">
      <c r="A39" s="102" t="str">
        <f t="shared" si="0"/>
        <v xml:space="preserve">      abzüglich Biodiversitätsförderflächen (BFF) erfassen.</v>
      </c>
      <c r="B39" s="6" t="s">
        <v>7</v>
      </c>
      <c r="C39" s="102" t="s">
        <v>38</v>
      </c>
      <c r="D39" s="434" t="s">
        <v>40</v>
      </c>
    </row>
    <row r="40" spans="1:4">
      <c r="A40" s="102" t="str">
        <f t="shared" si="0"/>
        <v xml:space="preserve">    - Pro Zone die totale Biodiversitätsförderfläche erfassen</v>
      </c>
      <c r="B40" s="6" t="s">
        <v>316</v>
      </c>
      <c r="C40" s="102" t="s">
        <v>42</v>
      </c>
      <c r="D40" s="434" t="s">
        <v>315</v>
      </c>
    </row>
    <row r="41" spans="1:4">
      <c r="A41" s="102" t="str">
        <f t="shared" si="0"/>
        <v>4. Teil C: Zu- und Wegfuhr Grundfutter erfassen</v>
      </c>
      <c r="B41" s="6" t="s">
        <v>20</v>
      </c>
      <c r="C41" s="102" t="s">
        <v>22</v>
      </c>
      <c r="D41" s="434" t="s">
        <v>24</v>
      </c>
    </row>
    <row r="42" spans="1:4">
      <c r="A42" s="102" t="str">
        <f t="shared" si="0"/>
        <v xml:space="preserve">    - Code wählen: Zu-, Verkauf, GF produziert ausserhalb der Futterfläche</v>
      </c>
      <c r="B42" s="6" t="s">
        <v>317</v>
      </c>
      <c r="C42" s="102" t="s">
        <v>321</v>
      </c>
      <c r="D42" s="434" t="s">
        <v>325</v>
      </c>
    </row>
    <row r="43" spans="1:4">
      <c r="A43" s="102" t="str">
        <f t="shared" si="0"/>
        <v xml:space="preserve">    - Achtung: Grundfutterbilanz muss ausgeglichen sein: Vergleich von </v>
      </c>
      <c r="B43" s="6" t="s">
        <v>318</v>
      </c>
      <c r="C43" s="102" t="s">
        <v>322</v>
      </c>
      <c r="D43" s="434" t="s">
        <v>326</v>
      </c>
    </row>
    <row r="44" spans="1:4">
      <c r="A44" s="102" t="str">
        <f t="shared" si="0"/>
        <v xml:space="preserve">      "B1: Grundfutterproduktion total" und "Total auf der Futterfläche </v>
      </c>
      <c r="B44" s="6" t="s">
        <v>319</v>
      </c>
      <c r="C44" s="102" t="s">
        <v>323</v>
      </c>
      <c r="D44" s="434" t="s">
        <v>327</v>
      </c>
    </row>
    <row r="45" spans="1:4">
      <c r="A45" s="102" t="str">
        <f t="shared" si="0"/>
        <v xml:space="preserve">      zu produzierendes Grundfutter (GFprod)"</v>
      </c>
      <c r="B45" s="6" t="s">
        <v>320</v>
      </c>
      <c r="C45" s="102" t="s">
        <v>324</v>
      </c>
      <c r="D45" s="434" t="s">
        <v>328</v>
      </c>
    </row>
    <row r="46" spans="1:4">
      <c r="A46" s="102" t="str">
        <f t="shared" si="0"/>
        <v xml:space="preserve">5. Teil D: Bilanz </v>
      </c>
      <c r="B46" s="6" t="s">
        <v>21</v>
      </c>
      <c r="C46" s="102" t="s">
        <v>23</v>
      </c>
      <c r="D46" s="435" t="s">
        <v>25</v>
      </c>
    </row>
    <row r="47" spans="1:4">
      <c r="A47" s="102" t="str">
        <f t="shared" si="0"/>
        <v xml:space="preserve">    - Abhängig von der Gebietszuteilung wird angezeigt, </v>
      </c>
      <c r="B47" s="6" t="s">
        <v>329</v>
      </c>
      <c r="C47" s="102" t="s">
        <v>333</v>
      </c>
      <c r="D47" s="435" t="s">
        <v>337</v>
      </c>
    </row>
    <row r="48" spans="1:4">
      <c r="A48" s="102" t="str">
        <f t="shared" si="0"/>
        <v xml:space="preserve">      ob die Mindestanteile an der Ration erfüllt sind oder nicht.</v>
      </c>
      <c r="B48" s="6" t="s">
        <v>330</v>
      </c>
      <c r="C48" s="102" t="s">
        <v>334</v>
      </c>
      <c r="D48" s="435" t="s">
        <v>338</v>
      </c>
    </row>
    <row r="49" spans="1:4">
      <c r="A49" s="102" t="str">
        <f t="shared" si="0"/>
        <v xml:space="preserve">      Grün=Erfüllt</v>
      </c>
      <c r="B49" s="6" t="s">
        <v>331</v>
      </c>
      <c r="C49" s="102" t="s">
        <v>335</v>
      </c>
      <c r="D49" s="434" t="s">
        <v>339</v>
      </c>
    </row>
    <row r="50" spans="1:4">
      <c r="A50" s="102" t="str">
        <f t="shared" si="0"/>
        <v xml:space="preserve">      Rot=Nicht erfüllt</v>
      </c>
      <c r="B50" s="6" t="s">
        <v>332</v>
      </c>
      <c r="C50" s="102" t="s">
        <v>336</v>
      </c>
      <c r="D50" s="434" t="s">
        <v>340</v>
      </c>
    </row>
    <row r="51" spans="1:4">
      <c r="A51" s="102" t="str">
        <f t="shared" si="0"/>
        <v>Hinweis:</v>
      </c>
      <c r="B51" s="6" t="s">
        <v>800</v>
      </c>
      <c r="C51" s="102" t="s">
        <v>821</v>
      </c>
      <c r="D51" s="434" t="s">
        <v>934</v>
      </c>
    </row>
    <row r="52" spans="1:4" s="101" customFormat="1">
      <c r="A52" s="101" t="str">
        <f t="shared" si="0"/>
        <v xml:space="preserve">Bilanz                                      </v>
      </c>
      <c r="B52" s="101" t="s">
        <v>662</v>
      </c>
      <c r="C52" s="101" t="s">
        <v>505</v>
      </c>
      <c r="D52" s="472" t="s">
        <v>1116</v>
      </c>
    </row>
    <row r="53" spans="1:4">
      <c r="A53" s="102" t="str">
        <f t="shared" si="0"/>
        <v>Futterbilanz für die graslandbasierte</v>
      </c>
      <c r="B53" s="6" t="s">
        <v>350</v>
      </c>
      <c r="C53" s="6" t="s">
        <v>513</v>
      </c>
      <c r="D53" s="434" t="s">
        <v>935</v>
      </c>
    </row>
    <row r="54" spans="1:4">
      <c r="A54" s="102" t="str">
        <f t="shared" si="0"/>
        <v>Milch- und Fleischproduktion</v>
      </c>
      <c r="B54" s="6" t="s">
        <v>351</v>
      </c>
      <c r="C54" s="6" t="s">
        <v>514</v>
      </c>
      <c r="D54" s="434" t="s">
        <v>936</v>
      </c>
    </row>
    <row r="55" spans="1:4">
      <c r="A55" s="102" t="str">
        <f t="shared" si="0"/>
        <v>Betriebsnummer</v>
      </c>
      <c r="B55" s="6" t="s">
        <v>729</v>
      </c>
      <c r="C55" s="6" t="s">
        <v>535</v>
      </c>
      <c r="D55" s="434" t="s">
        <v>937</v>
      </c>
    </row>
    <row r="56" spans="1:4">
      <c r="A56" s="102" t="str">
        <f t="shared" si="0"/>
        <v>Erntejahr</v>
      </c>
      <c r="B56" s="6" t="s">
        <v>730</v>
      </c>
      <c r="C56" s="6" t="s">
        <v>731</v>
      </c>
      <c r="D56" s="434" t="s">
        <v>938</v>
      </c>
    </row>
    <row r="57" spans="1:4">
      <c r="A57" s="102" t="str">
        <f t="shared" si="0"/>
        <v>Name / Vorname</v>
      </c>
      <c r="B57" s="6" t="s">
        <v>732</v>
      </c>
      <c r="C57" s="6" t="s">
        <v>822</v>
      </c>
      <c r="D57" s="434" t="s">
        <v>939</v>
      </c>
    </row>
    <row r="58" spans="1:4">
      <c r="A58" s="102" t="str">
        <f t="shared" si="0"/>
        <v>Variante</v>
      </c>
      <c r="B58" s="6" t="s">
        <v>567</v>
      </c>
      <c r="C58" s="6" t="s">
        <v>567</v>
      </c>
      <c r="D58" s="434" t="s">
        <v>940</v>
      </c>
    </row>
    <row r="59" spans="1:4">
      <c r="A59" s="102" t="str">
        <f t="shared" si="0"/>
        <v>Strasse / Hof</v>
      </c>
      <c r="B59" s="6" t="s">
        <v>733</v>
      </c>
      <c r="C59" s="6" t="s">
        <v>823</v>
      </c>
      <c r="D59" s="434" t="s">
        <v>941</v>
      </c>
    </row>
    <row r="60" spans="1:4">
      <c r="A60" s="102" t="str">
        <f t="shared" si="0"/>
        <v>Kanton</v>
      </c>
      <c r="B60" s="6" t="s">
        <v>737</v>
      </c>
      <c r="C60" s="6" t="s">
        <v>738</v>
      </c>
      <c r="D60" s="434" t="s">
        <v>942</v>
      </c>
    </row>
    <row r="61" spans="1:4">
      <c r="A61" s="102" t="str">
        <f t="shared" si="0"/>
        <v>PLZ / Ort</v>
      </c>
      <c r="B61" s="6" t="s">
        <v>734</v>
      </c>
      <c r="C61" s="6" t="s">
        <v>824</v>
      </c>
      <c r="D61" s="434" t="s">
        <v>943</v>
      </c>
    </row>
    <row r="62" spans="1:4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>
      <c r="A63" s="102" t="str">
        <f t="shared" si="0"/>
        <v>Telefon</v>
      </c>
      <c r="B63" s="6" t="s">
        <v>735</v>
      </c>
      <c r="C63" s="6" t="s">
        <v>736</v>
      </c>
      <c r="D63" s="434" t="s">
        <v>945</v>
      </c>
    </row>
    <row r="64" spans="1:4">
      <c r="A64" s="102" t="str">
        <f t="shared" si="0"/>
        <v>Handy</v>
      </c>
      <c r="B64" s="6" t="s">
        <v>688</v>
      </c>
      <c r="C64" s="6" t="s">
        <v>826</v>
      </c>
      <c r="D64" s="434" t="s">
        <v>946</v>
      </c>
    </row>
    <row r="65" spans="1:4">
      <c r="A65" s="102" t="str">
        <f t="shared" si="0"/>
        <v>Landw. Nutzfläche</v>
      </c>
      <c r="B65" s="6" t="s">
        <v>555</v>
      </c>
      <c r="C65" s="6" t="s">
        <v>536</v>
      </c>
      <c r="D65" s="434" t="s">
        <v>1148</v>
      </c>
    </row>
    <row r="66" spans="1:4">
      <c r="A66" s="102" t="str">
        <f t="shared" si="0"/>
        <v>Höhe über Meer</v>
      </c>
      <c r="B66" s="6" t="s">
        <v>549</v>
      </c>
      <c r="C66" s="6" t="s">
        <v>550</v>
      </c>
      <c r="D66" s="434" t="s">
        <v>947</v>
      </c>
    </row>
    <row r="67" spans="1:4">
      <c r="A67" s="102" t="str">
        <f t="shared" si="0"/>
        <v>Gebietszuteilung</v>
      </c>
      <c r="B67" s="6" t="s">
        <v>1196</v>
      </c>
      <c r="C67" s="467" t="s">
        <v>1248</v>
      </c>
      <c r="D67" s="639" t="s">
        <v>1249</v>
      </c>
    </row>
    <row r="68" spans="1:4">
      <c r="A68" s="102" t="str">
        <f t="shared" si="0"/>
        <v>Talgebiet</v>
      </c>
      <c r="B68" s="6" t="s">
        <v>812</v>
      </c>
      <c r="C68" s="467" t="s">
        <v>1232</v>
      </c>
      <c r="D68" s="639" t="s">
        <v>1186</v>
      </c>
    </row>
    <row r="69" spans="1:4">
      <c r="A69" s="102" t="str">
        <f t="shared" si="0"/>
        <v>Berggebiet</v>
      </c>
      <c r="B69" s="6" t="s">
        <v>813</v>
      </c>
      <c r="C69" s="467" t="s">
        <v>816</v>
      </c>
      <c r="D69" s="639" t="s">
        <v>1185</v>
      </c>
    </row>
    <row r="70" spans="1:4">
      <c r="A70" s="102" t="str">
        <f t="shared" si="0"/>
        <v>Produktionsform</v>
      </c>
      <c r="B70" s="6" t="s">
        <v>551</v>
      </c>
      <c r="C70" s="6" t="s">
        <v>552</v>
      </c>
      <c r="D70" s="434" t="s">
        <v>954</v>
      </c>
    </row>
    <row r="71" spans="1:4">
      <c r="A71" s="102" t="str">
        <f t="shared" ref="A71:A81" si="1">IF($A$2=1,B71,IF($A$2=2,C71,IF($A$2=3,D71,"")))</f>
        <v>Ökonachweis: nicht erfüllt</v>
      </c>
      <c r="B71" s="6" t="s">
        <v>406</v>
      </c>
      <c r="C71" s="6" t="s">
        <v>407</v>
      </c>
      <c r="D71" s="434" t="s">
        <v>955</v>
      </c>
    </row>
    <row r="72" spans="1:4">
      <c r="A72" s="102" t="str">
        <f t="shared" si="1"/>
        <v>Ökonachweis: erfüllt</v>
      </c>
      <c r="B72" s="6" t="s">
        <v>408</v>
      </c>
      <c r="C72" s="6" t="s">
        <v>409</v>
      </c>
      <c r="D72" s="434" t="s">
        <v>956</v>
      </c>
    </row>
    <row r="73" spans="1:4">
      <c r="A73" s="102" t="str">
        <f t="shared" si="1"/>
        <v>Biologischer Landbau</v>
      </c>
      <c r="B73" s="6" t="s">
        <v>495</v>
      </c>
      <c r="C73" s="6" t="s">
        <v>496</v>
      </c>
      <c r="D73" s="434" t="s">
        <v>957</v>
      </c>
    </row>
    <row r="74" spans="1:4">
      <c r="A74" s="102" t="str">
        <f t="shared" si="1"/>
        <v>Gemeinschaften</v>
      </c>
      <c r="B74" s="6" t="s">
        <v>740</v>
      </c>
      <c r="C74" s="6" t="s">
        <v>554</v>
      </c>
      <c r="D74" s="434" t="s">
        <v>958</v>
      </c>
    </row>
    <row r="75" spans="1:4">
      <c r="A75" s="102" t="str">
        <f t="shared" si="1"/>
        <v>keine</v>
      </c>
      <c r="B75" s="6" t="s">
        <v>533</v>
      </c>
      <c r="C75" s="6" t="s">
        <v>534</v>
      </c>
      <c r="D75" s="434" t="s">
        <v>959</v>
      </c>
    </row>
    <row r="76" spans="1:4">
      <c r="A76" s="102" t="str">
        <f t="shared" si="1"/>
        <v>Gemeinschaft / ein Betrieb</v>
      </c>
      <c r="B76" s="6" t="s">
        <v>541</v>
      </c>
      <c r="C76" s="6" t="s">
        <v>542</v>
      </c>
      <c r="D76" s="434" t="s">
        <v>960</v>
      </c>
    </row>
    <row r="77" spans="1:4">
      <c r="A77" s="102" t="str">
        <f t="shared" si="1"/>
        <v>mit 2 Betrieben</v>
      </c>
      <c r="B77" s="6" t="s">
        <v>543</v>
      </c>
      <c r="C77" s="6" t="s">
        <v>544</v>
      </c>
      <c r="D77" s="434" t="s">
        <v>961</v>
      </c>
    </row>
    <row r="78" spans="1:4">
      <c r="A78" s="102" t="str">
        <f t="shared" si="1"/>
        <v>mit 3 Betrieben</v>
      </c>
      <c r="B78" s="6" t="s">
        <v>545</v>
      </c>
      <c r="C78" s="6" t="s">
        <v>373</v>
      </c>
      <c r="D78" s="434" t="s">
        <v>962</v>
      </c>
    </row>
    <row r="79" spans="1:4">
      <c r="A79" s="102" t="str">
        <f t="shared" si="1"/>
        <v>mit 4 Betrieben</v>
      </c>
      <c r="B79" s="6" t="s">
        <v>374</v>
      </c>
      <c r="C79" s="6" t="s">
        <v>375</v>
      </c>
      <c r="D79" s="434" t="s">
        <v>963</v>
      </c>
    </row>
    <row r="80" spans="1:4">
      <c r="A80" s="102" t="str">
        <f t="shared" si="1"/>
        <v>Berater / Beraterin</v>
      </c>
      <c r="B80" s="6" t="s">
        <v>697</v>
      </c>
      <c r="C80" s="6" t="s">
        <v>696</v>
      </c>
      <c r="D80" s="434" t="s">
        <v>964</v>
      </c>
    </row>
    <row r="81" spans="1:5">
      <c r="A81" s="102" t="str">
        <f t="shared" si="1"/>
        <v>Bemerkungen</v>
      </c>
      <c r="B81" s="6" t="s">
        <v>742</v>
      </c>
      <c r="C81" s="6" t="s">
        <v>743</v>
      </c>
      <c r="D81" s="434" t="s">
        <v>965</v>
      </c>
    </row>
    <row r="82" spans="1:5" s="101" customFormat="1">
      <c r="A82" s="101" t="str">
        <f t="shared" ref="A82:A121" si="2">IF($A$2=1,B82,IF($A$2=2,C82,IF($A$2=3,D82,"")))</f>
        <v>Teil A: Grund- und Kraftfutterverzehr (Bedarf)</v>
      </c>
      <c r="B82" s="101" t="s">
        <v>366</v>
      </c>
      <c r="C82" s="101" t="s">
        <v>856</v>
      </c>
      <c r="D82" s="433" t="s">
        <v>966</v>
      </c>
    </row>
    <row r="83" spans="1:5">
      <c r="A83" s="102" t="str">
        <f t="shared" si="2"/>
        <v>Total Kraftfutterverbrauch für Milchkühe auf LN</v>
      </c>
      <c r="B83" s="6" t="s">
        <v>844</v>
      </c>
      <c r="C83" s="6" t="s">
        <v>845</v>
      </c>
      <c r="D83" s="434" t="s">
        <v>1158</v>
      </c>
      <c r="E83" s="434"/>
    </row>
    <row r="84" spans="1:5">
      <c r="A84" s="102" t="str">
        <f t="shared" si="2"/>
        <v>dt/Jahr</v>
      </c>
      <c r="B84" s="6" t="s">
        <v>846</v>
      </c>
      <c r="C84" s="75" t="s">
        <v>847</v>
      </c>
      <c r="D84" s="434" t="s">
        <v>848</v>
      </c>
    </row>
    <row r="85" spans="1:5">
      <c r="A85" s="102" t="str">
        <f t="shared" si="2"/>
        <v xml:space="preserve">Zusatzangaben für Rindviehmast über 160-tägig: </v>
      </c>
      <c r="B85" s="721" t="s">
        <v>1323</v>
      </c>
      <c r="C85" s="719" t="s">
        <v>1327</v>
      </c>
      <c r="D85" s="720" t="s">
        <v>1330</v>
      </c>
      <c r="E85" s="434"/>
    </row>
    <row r="86" spans="1:5">
      <c r="A86" s="102" t="str">
        <f t="shared" si="2"/>
        <v>TZW:</v>
      </c>
      <c r="B86" s="721" t="s">
        <v>1321</v>
      </c>
      <c r="C86" s="719" t="s">
        <v>1328</v>
      </c>
      <c r="D86" s="720" t="s">
        <v>1331</v>
      </c>
    </row>
    <row r="87" spans="1:5">
      <c r="A87" s="102" t="str">
        <f t="shared" si="2"/>
        <v>Ausstall-LG:</v>
      </c>
      <c r="B87" s="721" t="s">
        <v>1322</v>
      </c>
      <c r="C87" s="719" t="s">
        <v>1329</v>
      </c>
      <c r="D87" s="720" t="s">
        <v>1332</v>
      </c>
    </row>
    <row r="88" spans="1:5">
      <c r="A88" s="102" t="str">
        <f t="shared" si="2"/>
        <v>nein</v>
      </c>
      <c r="B88" s="717" t="s">
        <v>499</v>
      </c>
      <c r="C88" s="717" t="s">
        <v>500</v>
      </c>
      <c r="D88" s="718" t="s">
        <v>968</v>
      </c>
    </row>
    <row r="89" spans="1:5">
      <c r="A89" s="102" t="str">
        <f t="shared" si="2"/>
        <v>Tierart bzw. Tierkategorie</v>
      </c>
      <c r="B89" s="6" t="s">
        <v>501</v>
      </c>
      <c r="C89" s="6" t="s">
        <v>637</v>
      </c>
      <c r="D89" s="434" t="s">
        <v>969</v>
      </c>
    </row>
    <row r="90" spans="1:5">
      <c r="A90" s="102" t="str">
        <f t="shared" si="2"/>
        <v>Einheit</v>
      </c>
      <c r="B90" s="6" t="s">
        <v>556</v>
      </c>
      <c r="C90" s="6" t="s">
        <v>783</v>
      </c>
      <c r="D90" s="434" t="s">
        <v>970</v>
      </c>
    </row>
    <row r="91" spans="1:5">
      <c r="A91" s="102" t="str">
        <f t="shared" si="2"/>
        <v>Anzahl</v>
      </c>
      <c r="B91" s="6" t="s">
        <v>622</v>
      </c>
      <c r="C91" s="6" t="s">
        <v>639</v>
      </c>
      <c r="D91" s="434" t="s">
        <v>971</v>
      </c>
    </row>
    <row r="92" spans="1:5">
      <c r="A92" s="102" t="str">
        <f t="shared" si="2"/>
        <v>Abzug /</v>
      </c>
      <c r="B92" s="6" t="s">
        <v>616</v>
      </c>
      <c r="C92" s="6" t="s">
        <v>617</v>
      </c>
      <c r="D92" s="434" t="s">
        <v>972</v>
      </c>
    </row>
    <row r="93" spans="1:5">
      <c r="A93" s="102" t="str">
        <f t="shared" si="2"/>
        <v>Zuschlag</v>
      </c>
      <c r="B93" s="6" t="s">
        <v>618</v>
      </c>
      <c r="C93" s="6" t="s">
        <v>619</v>
      </c>
      <c r="D93" s="434" t="s">
        <v>978</v>
      </c>
    </row>
    <row r="94" spans="1:5">
      <c r="A94" s="102" t="str">
        <f t="shared" si="2"/>
        <v>± Tiere</v>
      </c>
      <c r="B94" s="6" t="s">
        <v>620</v>
      </c>
      <c r="C94" s="6" t="s">
        <v>827</v>
      </c>
      <c r="D94" s="434" t="s">
        <v>1149</v>
      </c>
    </row>
    <row r="95" spans="1:5">
      <c r="A95" s="102" t="str">
        <f t="shared" si="2"/>
        <v>Tage</v>
      </c>
      <c r="B95" s="6" t="s">
        <v>621</v>
      </c>
      <c r="C95" s="6" t="s">
        <v>671</v>
      </c>
      <c r="D95" s="434" t="s">
        <v>979</v>
      </c>
    </row>
    <row r="96" spans="1:5">
      <c r="A96" s="102" t="str">
        <f t="shared" si="2"/>
        <v>Anzahl</v>
      </c>
      <c r="B96" s="6" t="s">
        <v>622</v>
      </c>
      <c r="C96" s="6" t="s">
        <v>639</v>
      </c>
      <c r="D96" s="434" t="s">
        <v>971</v>
      </c>
    </row>
    <row r="97" spans="1:4">
      <c r="A97" s="102" t="str">
        <f t="shared" si="2"/>
        <v>korri-</v>
      </c>
      <c r="B97" s="6" t="s">
        <v>709</v>
      </c>
      <c r="C97" s="6" t="s">
        <v>502</v>
      </c>
      <c r="D97" s="434" t="s">
        <v>980</v>
      </c>
    </row>
    <row r="98" spans="1:4">
      <c r="A98" s="102" t="str">
        <f t="shared" si="2"/>
        <v>giert</v>
      </c>
      <c r="B98" s="6" t="s">
        <v>710</v>
      </c>
      <c r="D98" s="640"/>
    </row>
    <row r="99" spans="1:4">
      <c r="A99" s="102" t="str">
        <f t="shared" si="2"/>
        <v>Grundfutter-</v>
      </c>
      <c r="B99" s="6" t="s">
        <v>690</v>
      </c>
      <c r="C99" s="6" t="s">
        <v>636</v>
      </c>
      <c r="D99" s="434" t="s">
        <v>981</v>
      </c>
    </row>
    <row r="100" spans="1:4">
      <c r="A100" s="102" t="str">
        <f t="shared" si="2"/>
        <v>verzehr</v>
      </c>
      <c r="B100" s="6" t="s">
        <v>689</v>
      </c>
      <c r="C100" s="6" t="s">
        <v>828</v>
      </c>
      <c r="D100" s="434" t="s">
        <v>982</v>
      </c>
    </row>
    <row r="101" spans="1:4">
      <c r="A101" s="102" t="str">
        <f t="shared" si="2"/>
        <v>pro Jahr</v>
      </c>
      <c r="B101" s="6" t="s">
        <v>560</v>
      </c>
      <c r="C101" s="6" t="s">
        <v>640</v>
      </c>
      <c r="D101" s="434" t="s">
        <v>983</v>
      </c>
    </row>
    <row r="102" spans="1:4">
      <c r="A102" s="102" t="str">
        <f t="shared" si="2"/>
        <v>dt FS</v>
      </c>
      <c r="B102" s="6" t="s">
        <v>603</v>
      </c>
      <c r="C102" s="6" t="s">
        <v>604</v>
      </c>
      <c r="D102" s="434" t="s">
        <v>984</v>
      </c>
    </row>
    <row r="103" spans="1:4">
      <c r="A103" s="102" t="str">
        <f t="shared" si="2"/>
        <v>total</v>
      </c>
      <c r="B103" s="6" t="s">
        <v>641</v>
      </c>
      <c r="C103" s="6" t="s">
        <v>641</v>
      </c>
      <c r="D103" s="434" t="s">
        <v>985</v>
      </c>
    </row>
    <row r="104" spans="1:4">
      <c r="A104" s="102" t="str">
        <f t="shared" si="2"/>
        <v>dt TS</v>
      </c>
      <c r="B104" s="6" t="s">
        <v>557</v>
      </c>
      <c r="C104" s="6" t="s">
        <v>642</v>
      </c>
      <c r="D104" s="434" t="s">
        <v>986</v>
      </c>
    </row>
    <row r="105" spans="1:4">
      <c r="A105" s="102" t="str">
        <f t="shared" si="2"/>
        <v>Kraftfutter-</v>
      </c>
      <c r="B105" s="6" t="s">
        <v>380</v>
      </c>
      <c r="C105" s="6" t="s">
        <v>636</v>
      </c>
      <c r="D105" s="434" t="s">
        <v>987</v>
      </c>
    </row>
    <row r="106" spans="1:4">
      <c r="A106" s="102" t="str">
        <f t="shared" si="2"/>
        <v>verzehr</v>
      </c>
      <c r="B106" s="6" t="s">
        <v>689</v>
      </c>
      <c r="C106" s="6" t="s">
        <v>829</v>
      </c>
      <c r="D106" s="434" t="s">
        <v>1150</v>
      </c>
    </row>
    <row r="107" spans="1:4">
      <c r="A107" s="102" t="str">
        <f t="shared" si="2"/>
        <v>pro Einh.</v>
      </c>
      <c r="B107" s="6" t="s">
        <v>532</v>
      </c>
      <c r="C107" s="6" t="s">
        <v>638</v>
      </c>
      <c r="D107" s="434" t="s">
        <v>988</v>
      </c>
    </row>
    <row r="108" spans="1:4">
      <c r="A108" s="102" t="str">
        <f t="shared" si="2"/>
        <v>kg FS</v>
      </c>
      <c r="B108" s="6" t="s">
        <v>361</v>
      </c>
      <c r="C108" s="102" t="s">
        <v>830</v>
      </c>
      <c r="D108" s="434" t="s">
        <v>989</v>
      </c>
    </row>
    <row r="109" spans="1:4">
      <c r="A109" s="102" t="str">
        <f t="shared" si="2"/>
        <v>dt</v>
      </c>
      <c r="B109" s="6" t="s">
        <v>784</v>
      </c>
      <c r="C109" s="6" t="s">
        <v>784</v>
      </c>
      <c r="D109" s="434" t="s">
        <v>990</v>
      </c>
    </row>
    <row r="110" spans="1:4">
      <c r="A110" s="102" t="str">
        <f t="shared" si="2"/>
        <v>Sömmerung</v>
      </c>
      <c r="B110" s="6" t="s">
        <v>413</v>
      </c>
      <c r="C110" s="467" t="s">
        <v>414</v>
      </c>
      <c r="D110" s="639" t="s">
        <v>415</v>
      </c>
    </row>
    <row r="111" spans="1:4">
      <c r="A111" s="102" t="str">
        <f t="shared" si="2"/>
        <v>Anzahl</v>
      </c>
      <c r="B111" s="6" t="s">
        <v>622</v>
      </c>
      <c r="C111" s="467" t="s">
        <v>639</v>
      </c>
      <c r="D111" s="434" t="s">
        <v>971</v>
      </c>
    </row>
    <row r="112" spans="1:4">
      <c r="A112" s="102" t="str">
        <f t="shared" si="2"/>
        <v>Tiere</v>
      </c>
      <c r="B112" s="6" t="s">
        <v>410</v>
      </c>
      <c r="C112" s="467" t="s">
        <v>411</v>
      </c>
      <c r="D112" s="434" t="s">
        <v>412</v>
      </c>
    </row>
    <row r="113" spans="1:5">
      <c r="A113" s="102" t="str">
        <f t="shared" si="2"/>
        <v>Anzahl</v>
      </c>
      <c r="B113" s="6" t="s">
        <v>622</v>
      </c>
      <c r="C113" s="467" t="s">
        <v>639</v>
      </c>
      <c r="D113" s="434" t="s">
        <v>971</v>
      </c>
    </row>
    <row r="114" spans="1:5">
      <c r="A114" s="102" t="str">
        <f t="shared" si="2"/>
        <v>Tage</v>
      </c>
      <c r="B114" s="6" t="s">
        <v>621</v>
      </c>
      <c r="C114" s="467" t="s">
        <v>671</v>
      </c>
      <c r="D114" s="434" t="s">
        <v>979</v>
      </c>
    </row>
    <row r="115" spans="1:5">
      <c r="A115" s="102" t="str">
        <f>IF($A$2=1,B115,IF($A$2=2,C115,IF($A$2=3,D115,"")))</f>
        <v>Sömmerungs-</v>
      </c>
      <c r="B115" s="102" t="s">
        <v>422</v>
      </c>
      <c r="C115" s="467" t="s">
        <v>423</v>
      </c>
      <c r="D115" s="102" t="s">
        <v>1202</v>
      </c>
    </row>
    <row r="116" spans="1:5">
      <c r="A116" s="102" t="str">
        <f>IF($A$2=1,B116,IF($A$2=2,C116,IF($A$2=3,D116,"")))</f>
        <v>tage total</v>
      </c>
      <c r="B116" s="102" t="s">
        <v>424</v>
      </c>
      <c r="C116" s="467" t="s">
        <v>641</v>
      </c>
      <c r="D116" s="434" t="s">
        <v>1203</v>
      </c>
    </row>
    <row r="117" spans="1:5">
      <c r="A117" s="102" t="str">
        <f t="shared" si="2"/>
        <v>GF-Verzehr</v>
      </c>
      <c r="B117" s="6" t="s">
        <v>425</v>
      </c>
      <c r="C117" s="467" t="s">
        <v>426</v>
      </c>
      <c r="D117" s="639" t="s">
        <v>427</v>
      </c>
    </row>
    <row r="118" spans="1:5">
      <c r="A118" s="102" t="str">
        <f t="shared" si="2"/>
        <v>Kraftfutter</v>
      </c>
      <c r="B118" s="6" t="s">
        <v>635</v>
      </c>
      <c r="C118" s="467" t="s">
        <v>428</v>
      </c>
      <c r="D118" s="639" t="s">
        <v>1150</v>
      </c>
    </row>
    <row r="119" spans="1:5">
      <c r="A119" s="102" t="str">
        <f>IF($A$2=1,B119,IF($A$2=2,C119,IF($A$2=3,D119,"")))</f>
        <v>dt TS total</v>
      </c>
      <c r="B119" s="102" t="s">
        <v>419</v>
      </c>
      <c r="C119" s="467" t="s">
        <v>420</v>
      </c>
      <c r="D119" s="434" t="s">
        <v>421</v>
      </c>
    </row>
    <row r="120" spans="1:5">
      <c r="A120" s="102" t="str">
        <f>IF($A$2=1,B120,IF($A$2=2,C120,IF($A$2=3,D120,"")))</f>
        <v>dt FS total</v>
      </c>
      <c r="B120" s="102" t="s">
        <v>416</v>
      </c>
      <c r="C120" s="507" t="s">
        <v>417</v>
      </c>
      <c r="D120" s="434" t="s">
        <v>418</v>
      </c>
    </row>
    <row r="121" spans="1:5">
      <c r="A121" s="102" t="str">
        <f t="shared" si="2"/>
        <v>Raufutterverzehrer mit Kraftfutter</v>
      </c>
      <c r="B121" s="6" t="s">
        <v>749</v>
      </c>
      <c r="C121" s="6" t="s">
        <v>831</v>
      </c>
      <c r="D121" s="434" t="s">
        <v>991</v>
      </c>
      <c r="E121" s="434"/>
    </row>
    <row r="122" spans="1:5">
      <c r="A122" s="102" t="str">
        <f t="shared" ref="A122:A156" si="3">IF($A$2=1,B122,IF($A$2=2,C122,IF($A$2=3,D122,"")))</f>
        <v>Rindvieh</v>
      </c>
      <c r="B122" s="6" t="s">
        <v>791</v>
      </c>
      <c r="C122" s="6" t="s">
        <v>832</v>
      </c>
      <c r="D122" s="434" t="s">
        <v>992</v>
      </c>
    </row>
    <row r="123" spans="1:5">
      <c r="A123" s="102" t="str">
        <f t="shared" si="3"/>
        <v>Ø Milchprod. kg/Jahr</v>
      </c>
      <c r="B123" s="484" t="s">
        <v>43</v>
      </c>
      <c r="C123" s="484" t="s">
        <v>44</v>
      </c>
      <c r="D123" s="484" t="s">
        <v>45</v>
      </c>
    </row>
    <row r="124" spans="1:5">
      <c r="A124" s="102" t="str">
        <f t="shared" si="3"/>
        <v>Milchkühe</v>
      </c>
      <c r="B124" s="6" t="s">
        <v>712</v>
      </c>
      <c r="C124" s="6" t="s">
        <v>833</v>
      </c>
      <c r="D124" s="434" t="s">
        <v>993</v>
      </c>
    </row>
    <row r="125" spans="1:5">
      <c r="A125" s="102" t="str">
        <f t="shared" si="3"/>
        <v>andere Kühe</v>
      </c>
      <c r="B125" s="6" t="s">
        <v>376</v>
      </c>
      <c r="C125" s="6" t="s">
        <v>834</v>
      </c>
      <c r="D125" s="434" t="s">
        <v>994</v>
      </c>
    </row>
    <row r="126" spans="1:5">
      <c r="A126" s="102" t="str">
        <f t="shared" si="3"/>
        <v>Ausmastkuh</v>
      </c>
      <c r="B126" s="6" t="s">
        <v>113</v>
      </c>
      <c r="C126" s="6" t="s">
        <v>115</v>
      </c>
      <c r="D126" s="434" t="s">
        <v>116</v>
      </c>
    </row>
    <row r="127" spans="1:5">
      <c r="A127" s="102" t="str">
        <f t="shared" si="3"/>
        <v>Galtkuh</v>
      </c>
      <c r="B127" s="6" t="s">
        <v>114</v>
      </c>
      <c r="C127" s="6" t="s">
        <v>117</v>
      </c>
      <c r="D127" s="434" t="s">
        <v>118</v>
      </c>
    </row>
    <row r="128" spans="1:5">
      <c r="A128" s="102" t="str">
        <f t="shared" si="3"/>
        <v>arbeitsteiliger Produktion</v>
      </c>
      <c r="B128" s="507" t="s">
        <v>148</v>
      </c>
      <c r="C128" s="6" t="s">
        <v>149</v>
      </c>
      <c r="D128" s="434" t="s">
        <v>147</v>
      </c>
    </row>
    <row r="129" spans="1:4">
      <c r="A129" s="102" t="str">
        <f t="shared" si="3"/>
        <v>Mutterkühe schwer (LG 700-800 kg)</v>
      </c>
      <c r="B129" s="6" t="s">
        <v>1281</v>
      </c>
      <c r="C129" s="6" t="s">
        <v>1284</v>
      </c>
      <c r="D129" s="434" t="s">
        <v>1285</v>
      </c>
    </row>
    <row r="130" spans="1:4">
      <c r="A130" s="102" t="str">
        <f t="shared" si="3"/>
        <v>Mutterkühe mittel (LG 600-700 kg)</v>
      </c>
      <c r="B130" s="6" t="s">
        <v>1280</v>
      </c>
      <c r="C130" s="6" t="s">
        <v>1283</v>
      </c>
      <c r="D130" s="435" t="s">
        <v>1287</v>
      </c>
    </row>
    <row r="131" spans="1:4">
      <c r="A131" s="102" t="str">
        <f t="shared" si="3"/>
        <v>Mutterkühe leicht (LG&lt;600 kg)</v>
      </c>
      <c r="B131" s="6" t="s">
        <v>1279</v>
      </c>
      <c r="C131" s="6" t="s">
        <v>1282</v>
      </c>
      <c r="D131" s="434" t="s">
        <v>1286</v>
      </c>
    </row>
    <row r="132" spans="1:4">
      <c r="A132" s="102" t="str">
        <f t="shared" si="3"/>
        <v>Jungvieh, &lt; 160 Tage alt</v>
      </c>
      <c r="B132" s="6" t="s">
        <v>119</v>
      </c>
      <c r="C132" s="6" t="s">
        <v>120</v>
      </c>
      <c r="D132" s="434" t="s">
        <v>121</v>
      </c>
    </row>
    <row r="133" spans="1:4">
      <c r="A133" s="102" t="str">
        <f t="shared" si="3"/>
        <v>Jungvieh, 160-365 Tage alt</v>
      </c>
      <c r="B133" s="6" t="s">
        <v>122</v>
      </c>
      <c r="C133" s="6" t="s">
        <v>123</v>
      </c>
      <c r="D133" s="434" t="s">
        <v>124</v>
      </c>
    </row>
    <row r="134" spans="1:4">
      <c r="A134" s="102" t="str">
        <f t="shared" si="3"/>
        <v>Jungvieh, 1 bis 2-jährig</v>
      </c>
      <c r="B134" s="6" t="s">
        <v>558</v>
      </c>
      <c r="C134" s="6" t="s">
        <v>835</v>
      </c>
      <c r="D134" s="434" t="s">
        <v>995</v>
      </c>
    </row>
    <row r="135" spans="1:4">
      <c r="A135" s="102" t="str">
        <f t="shared" si="3"/>
        <v>Jungvieh &gt;2-jährig</v>
      </c>
      <c r="B135" s="719" t="s">
        <v>1324</v>
      </c>
      <c r="C135" s="719" t="s">
        <v>1325</v>
      </c>
      <c r="D135" s="720" t="s">
        <v>1326</v>
      </c>
    </row>
    <row r="136" spans="1:4">
      <c r="A136" s="102" t="str">
        <f t="shared" si="3"/>
        <v>Mastkälber (50-200 kg)</v>
      </c>
      <c r="B136" s="6" t="s">
        <v>700</v>
      </c>
      <c r="C136" s="6" t="s">
        <v>836</v>
      </c>
      <c r="D136" s="434" t="s">
        <v>996</v>
      </c>
    </row>
    <row r="137" spans="1:4">
      <c r="A137" s="102" t="str">
        <f t="shared" si="3"/>
        <v>Mutterkuhkalb, bis 160 Tage alt</v>
      </c>
      <c r="B137" s="721" t="s">
        <v>1333</v>
      </c>
      <c r="C137" s="721" t="s">
        <v>1337</v>
      </c>
      <c r="D137" s="720" t="s">
        <v>1347</v>
      </c>
    </row>
    <row r="138" spans="1:4">
      <c r="A138" s="102" t="str">
        <f t="shared" si="3"/>
        <v>Mutterkuhkalb, &gt; 160 d, leicht (&lt;200 kg SG)</v>
      </c>
      <c r="B138" s="721" t="s">
        <v>1344</v>
      </c>
      <c r="C138" s="721" t="s">
        <v>1334</v>
      </c>
      <c r="D138" s="720" t="s">
        <v>1348</v>
      </c>
    </row>
    <row r="139" spans="1:4">
      <c r="A139" s="102" t="str">
        <f t="shared" si="3"/>
        <v>Mutterkuhkalb, &gt; 160 d, mittel (200-250 kg SG)</v>
      </c>
      <c r="B139" s="721" t="s">
        <v>1345</v>
      </c>
      <c r="C139" s="721" t="s">
        <v>1336</v>
      </c>
      <c r="D139" s="720" t="s">
        <v>1349</v>
      </c>
    </row>
    <row r="140" spans="1:4">
      <c r="A140" s="102" t="str">
        <f t="shared" si="3"/>
        <v>Mutterkuhkalb, &gt; 160 d, schwer (&gt;250 kg SG)</v>
      </c>
      <c r="B140" s="721" t="s">
        <v>1346</v>
      </c>
      <c r="C140" s="721" t="s">
        <v>1335</v>
      </c>
      <c r="D140" s="720" t="s">
        <v>1350</v>
      </c>
    </row>
    <row r="141" spans="1:4">
      <c r="A141" s="102" t="str">
        <f t="shared" si="3"/>
        <v>Rindviehmast, bis 160 Tage alt</v>
      </c>
      <c r="B141" s="721" t="s">
        <v>1338</v>
      </c>
      <c r="C141" s="721" t="s">
        <v>1340</v>
      </c>
      <c r="D141" s="720" t="s">
        <v>1342</v>
      </c>
    </row>
    <row r="142" spans="1:4">
      <c r="A142" s="102" t="str">
        <f t="shared" si="3"/>
        <v>Rindviehmast, &gt; 160 Tage alt</v>
      </c>
      <c r="B142" s="721" t="s">
        <v>1339</v>
      </c>
      <c r="C142" s="721" t="s">
        <v>1341</v>
      </c>
      <c r="D142" s="720" t="s">
        <v>1343</v>
      </c>
    </row>
    <row r="143" spans="1:4">
      <c r="A143" s="102" t="str">
        <f t="shared" si="3"/>
        <v>Rindviehmast Weidemast &gt; 4 Monate</v>
      </c>
      <c r="B143" s="6" t="s">
        <v>82</v>
      </c>
      <c r="C143" s="6" t="s">
        <v>83</v>
      </c>
      <c r="D143" s="434" t="s">
        <v>84</v>
      </c>
    </row>
    <row r="144" spans="1:4">
      <c r="A144" s="102" t="str">
        <f t="shared" si="3"/>
        <v>Zuchtstier</v>
      </c>
      <c r="B144" s="6" t="s">
        <v>644</v>
      </c>
      <c r="C144" s="6" t="s">
        <v>586</v>
      </c>
      <c r="D144" s="434" t="s">
        <v>1000</v>
      </c>
    </row>
    <row r="145" spans="1:4">
      <c r="A145" s="102" t="str">
        <f t="shared" si="3"/>
        <v>Raufutterverzehrer ohne Kraftfutter (gem. GMF)</v>
      </c>
      <c r="B145" s="6" t="s">
        <v>750</v>
      </c>
      <c r="C145" s="6" t="s">
        <v>837</v>
      </c>
      <c r="D145" s="434" t="s">
        <v>1001</v>
      </c>
    </row>
    <row r="146" spans="1:4">
      <c r="A146" s="102" t="str">
        <f t="shared" si="3"/>
        <v>weitere Raufutterverzehrende Tiere</v>
      </c>
      <c r="B146" s="6" t="s">
        <v>790</v>
      </c>
      <c r="C146" s="6" t="s">
        <v>838</v>
      </c>
      <c r="D146" s="434" t="s">
        <v>1002</v>
      </c>
    </row>
    <row r="147" spans="1:4">
      <c r="A147" s="102" t="str">
        <f t="shared" si="3"/>
        <v>Pferde &lt; 180 d, &gt; 148 cm*</v>
      </c>
      <c r="B147" s="102" t="s">
        <v>466</v>
      </c>
      <c r="C147" s="6" t="s">
        <v>454</v>
      </c>
      <c r="D147" s="434" t="s">
        <v>460</v>
      </c>
    </row>
    <row r="148" spans="1:4">
      <c r="A148" s="102" t="str">
        <f t="shared" si="3"/>
        <v>Pferde &gt; 180 d, &gt; 148 cm*</v>
      </c>
      <c r="B148" s="102" t="s">
        <v>467</v>
      </c>
      <c r="C148" s="6" t="s">
        <v>455</v>
      </c>
      <c r="D148" s="434" t="s">
        <v>459</v>
      </c>
    </row>
    <row r="149" spans="1:4">
      <c r="A149" s="102" t="str">
        <f t="shared" si="3"/>
        <v>Maultiere, Maulesel &lt; 180 d, unabh. Widerristhöhe</v>
      </c>
      <c r="B149" s="102" t="s">
        <v>464</v>
      </c>
      <c r="C149" s="6" t="s">
        <v>456</v>
      </c>
      <c r="D149" s="434" t="s">
        <v>461</v>
      </c>
    </row>
    <row r="150" spans="1:4">
      <c r="A150" s="102" t="str">
        <f t="shared" si="3"/>
        <v>Maultiere, Maulesel &gt; 180 d, unabh. Widerristhöhe</v>
      </c>
      <c r="B150" s="102" t="s">
        <v>465</v>
      </c>
      <c r="C150" s="6" t="s">
        <v>457</v>
      </c>
      <c r="D150" s="434" t="s">
        <v>462</v>
      </c>
    </row>
    <row r="151" spans="1:4">
      <c r="A151" s="102" t="str">
        <f t="shared" si="3"/>
        <v>Ponys**, Kleinpferde und Esel, jeden Alters, &lt; 148 cm</v>
      </c>
      <c r="B151" s="102" t="s">
        <v>468</v>
      </c>
      <c r="C151" s="6" t="s">
        <v>458</v>
      </c>
      <c r="D151" s="434" t="s">
        <v>463</v>
      </c>
    </row>
    <row r="152" spans="1:4">
      <c r="A152" s="102" t="str">
        <f t="shared" si="3"/>
        <v>Ziegenplatz (inkl. Juntiere und Anteil Bock)</v>
      </c>
      <c r="B152" s="6" t="s">
        <v>645</v>
      </c>
      <c r="C152" s="6" t="s">
        <v>839</v>
      </c>
      <c r="D152" s="434" t="s">
        <v>1141</v>
      </c>
    </row>
    <row r="153" spans="1:4">
      <c r="A153" s="102" t="str">
        <f t="shared" si="3"/>
        <v>Schafplatz (inkl. Jungtiere und Anteil Bock)</v>
      </c>
      <c r="B153" s="6" t="s">
        <v>646</v>
      </c>
      <c r="C153" s="6" t="s">
        <v>840</v>
      </c>
      <c r="D153" s="434" t="s">
        <v>1142</v>
      </c>
    </row>
    <row r="154" spans="1:4">
      <c r="A154" s="102" t="str">
        <f t="shared" si="3"/>
        <v>Milchschafe (inkl.Jungtiere)</v>
      </c>
      <c r="B154" s="6" t="s">
        <v>559</v>
      </c>
      <c r="C154" s="6" t="s">
        <v>588</v>
      </c>
      <c r="D154" s="434" t="s">
        <v>1143</v>
      </c>
    </row>
    <row r="155" spans="1:4">
      <c r="A155" s="102" t="str">
        <f t="shared" si="3"/>
        <v>Weidemastlamm, -gitzi</v>
      </c>
      <c r="B155" s="6" t="s">
        <v>691</v>
      </c>
      <c r="C155" s="6" t="s">
        <v>587</v>
      </c>
      <c r="D155" s="434" t="s">
        <v>1003</v>
      </c>
    </row>
    <row r="156" spans="1:4">
      <c r="A156" s="102" t="str">
        <f t="shared" si="3"/>
        <v>Damhirsche inkl. Jungtiere, 1 Einheit=2 Tiere</v>
      </c>
      <c r="B156" s="6" t="s">
        <v>649</v>
      </c>
      <c r="C156" s="102" t="s">
        <v>891</v>
      </c>
      <c r="D156" s="434" t="s">
        <v>1004</v>
      </c>
    </row>
    <row r="157" spans="1:4">
      <c r="A157" s="102" t="str">
        <f t="shared" ref="A157:A195" si="4">IF($A$2=1,B157,IF($A$2=2,C157,IF($A$2=3,D157,"")))</f>
        <v>Rothirsche inkl. Jungtiere, 1 Einheit=2 Tiere</v>
      </c>
      <c r="B157" s="6" t="s">
        <v>647</v>
      </c>
      <c r="C157" s="102" t="s">
        <v>892</v>
      </c>
      <c r="D157" s="434" t="s">
        <v>1014</v>
      </c>
    </row>
    <row r="158" spans="1:4">
      <c r="A158" s="102" t="str">
        <f t="shared" si="4"/>
        <v>Wapiti inkl. Jungtiere, 1 Einheit=2 Tiere</v>
      </c>
      <c r="B158" s="6" t="s">
        <v>648</v>
      </c>
      <c r="C158" s="102" t="s">
        <v>894</v>
      </c>
      <c r="D158" s="434" t="s">
        <v>1015</v>
      </c>
    </row>
    <row r="159" spans="1:4">
      <c r="A159" s="102" t="str">
        <f t="shared" si="4"/>
        <v>Bisons über 900 d</v>
      </c>
      <c r="B159" s="102" t="s">
        <v>469</v>
      </c>
      <c r="C159" s="102" t="s">
        <v>472</v>
      </c>
      <c r="D159" s="434" t="s">
        <v>473</v>
      </c>
    </row>
    <row r="160" spans="1:4">
      <c r="A160" s="102" t="str">
        <f t="shared" si="4"/>
        <v>Bisons bis 900 d</v>
      </c>
      <c r="B160" s="102" t="s">
        <v>470</v>
      </c>
      <c r="C160" s="102" t="s">
        <v>471</v>
      </c>
      <c r="D160" s="434" t="s">
        <v>474</v>
      </c>
    </row>
    <row r="161" spans="1:4">
      <c r="A161" s="102" t="str">
        <f t="shared" si="4"/>
        <v>Lamas über 2-jährig</v>
      </c>
      <c r="B161" s="6" t="s">
        <v>701</v>
      </c>
      <c r="C161" s="6" t="s">
        <v>706</v>
      </c>
      <c r="D161" s="434" t="s">
        <v>1016</v>
      </c>
    </row>
    <row r="162" spans="1:4">
      <c r="A162" s="102" t="str">
        <f t="shared" si="4"/>
        <v>Lamas unter 2-jährig</v>
      </c>
      <c r="B162" s="6" t="s">
        <v>702</v>
      </c>
      <c r="C162" s="6" t="s">
        <v>707</v>
      </c>
      <c r="D162" s="434" t="s">
        <v>1017</v>
      </c>
    </row>
    <row r="163" spans="1:4">
      <c r="A163" s="102" t="str">
        <f t="shared" si="4"/>
        <v>Alpakas über 2-jährig</v>
      </c>
      <c r="B163" s="6" t="s">
        <v>703</v>
      </c>
      <c r="C163" s="6" t="s">
        <v>708</v>
      </c>
      <c r="D163" s="434" t="s">
        <v>1018</v>
      </c>
    </row>
    <row r="164" spans="1:4">
      <c r="A164" s="102" t="str">
        <f t="shared" si="4"/>
        <v>Alpakas unter 2-jährig</v>
      </c>
      <c r="B164" s="6" t="s">
        <v>704</v>
      </c>
      <c r="C164" s="6" t="s">
        <v>589</v>
      </c>
      <c r="D164" s="434" t="s">
        <v>1019</v>
      </c>
    </row>
    <row r="165" spans="1:4">
      <c r="A165" s="102" t="str">
        <f t="shared" si="4"/>
        <v>übrige Tierkategorien mit GF-Verzehr</v>
      </c>
      <c r="B165" s="6" t="s">
        <v>751</v>
      </c>
      <c r="C165" s="6" t="s">
        <v>850</v>
      </c>
      <c r="D165" s="434" t="s">
        <v>1020</v>
      </c>
    </row>
    <row r="166" spans="1:4">
      <c r="A166" s="102" t="str">
        <f t="shared" si="4"/>
        <v>davon Wiesen-</v>
      </c>
      <c r="B166" s="6" t="s">
        <v>1275</v>
      </c>
      <c r="C166" s="6" t="s">
        <v>35</v>
      </c>
      <c r="D166" s="434" t="s">
        <v>1159</v>
      </c>
    </row>
    <row r="167" spans="1:4">
      <c r="A167" s="102" t="str">
        <f t="shared" si="4"/>
        <v>&amp; Weidefutter</v>
      </c>
      <c r="B167" s="6" t="s">
        <v>1276</v>
      </c>
      <c r="C167" s="6" t="s">
        <v>787</v>
      </c>
      <c r="D167" s="434" t="s">
        <v>1160</v>
      </c>
    </row>
    <row r="168" spans="1:4">
      <c r="A168" s="102" t="str">
        <f t="shared" si="4"/>
        <v>Kaninchen, Zibben inkl. Jungtiere bis 35 d</v>
      </c>
      <c r="B168" s="6" t="s">
        <v>895</v>
      </c>
      <c r="C168" s="6" t="s">
        <v>592</v>
      </c>
      <c r="D168" s="434" t="s">
        <v>1151</v>
      </c>
    </row>
    <row r="169" spans="1:4">
      <c r="A169" s="102" t="str">
        <f t="shared" si="4"/>
        <v>Kaninchen, Jungtiere ab ca 35 Tagen</v>
      </c>
      <c r="B169" s="6" t="s">
        <v>896</v>
      </c>
      <c r="C169" s="102" t="s">
        <v>897</v>
      </c>
      <c r="D169" s="434" t="s">
        <v>1152</v>
      </c>
    </row>
    <row r="170" spans="1:4">
      <c r="A170" s="102" t="str">
        <f t="shared" si="4"/>
        <v>Strausse &gt; 13 Monate</v>
      </c>
      <c r="B170" s="6" t="s">
        <v>381</v>
      </c>
      <c r="C170" s="6" t="s">
        <v>572</v>
      </c>
      <c r="D170" s="434" t="s">
        <v>1021</v>
      </c>
    </row>
    <row r="171" spans="1:4">
      <c r="A171" s="102" t="str">
        <f t="shared" si="4"/>
        <v>Strausse &lt; 13 Monate</v>
      </c>
      <c r="B171" s="6" t="s">
        <v>382</v>
      </c>
      <c r="C171" s="6" t="s">
        <v>573</v>
      </c>
      <c r="D171" s="434" t="s">
        <v>1030</v>
      </c>
    </row>
    <row r="172" spans="1:4">
      <c r="A172" s="102" t="str">
        <f t="shared" si="4"/>
        <v>Mastschweineplatz / Remonten (26-108 kg)</v>
      </c>
      <c r="B172" s="6" t="s">
        <v>125</v>
      </c>
      <c r="C172" s="6" t="s">
        <v>126</v>
      </c>
      <c r="D172" s="434" t="s">
        <v>127</v>
      </c>
    </row>
    <row r="173" spans="1:4">
      <c r="A173" s="102" t="str">
        <f t="shared" si="4"/>
        <v>Mastschweine / Remonten (26-108 kg)</v>
      </c>
      <c r="B173" s="6" t="s">
        <v>128</v>
      </c>
      <c r="C173" s="6" t="s">
        <v>129</v>
      </c>
      <c r="D173" s="434" t="s">
        <v>130</v>
      </c>
    </row>
    <row r="174" spans="1:4">
      <c r="A174" s="102" t="str">
        <f t="shared" si="4"/>
        <v>Zuchtschweine inkl. Ferkel bis 26 kg</v>
      </c>
      <c r="B174" s="6" t="s">
        <v>131</v>
      </c>
      <c r="C174" s="6" t="s">
        <v>132</v>
      </c>
      <c r="D174" s="434" t="s">
        <v>135</v>
      </c>
    </row>
    <row r="175" spans="1:4">
      <c r="A175" s="102" t="str">
        <f t="shared" si="4"/>
        <v>Galtsauenplatz, 2.94 Umtriebe</v>
      </c>
      <c r="B175" s="6" t="s">
        <v>142</v>
      </c>
      <c r="C175" s="6" t="s">
        <v>143</v>
      </c>
      <c r="D175" s="434" t="s">
        <v>144</v>
      </c>
    </row>
    <row r="176" spans="1:4">
      <c r="A176" s="102" t="str">
        <f t="shared" si="4"/>
        <v>Galtsauen, pro Umtrieb</v>
      </c>
      <c r="B176" s="6" t="s">
        <v>650</v>
      </c>
      <c r="C176" s="6" t="s">
        <v>590</v>
      </c>
      <c r="D176" s="434" t="s">
        <v>1031</v>
      </c>
    </row>
    <row r="177" spans="1:256">
      <c r="A177" s="102" t="str">
        <f t="shared" si="4"/>
        <v>Zuchtschweine, säugend, 9.86 Umtriebe</v>
      </c>
      <c r="B177" s="6" t="s">
        <v>139</v>
      </c>
      <c r="C177" s="6" t="s">
        <v>145</v>
      </c>
      <c r="D177" s="434" t="s">
        <v>140</v>
      </c>
    </row>
    <row r="178" spans="1:256">
      <c r="A178" s="102" t="str">
        <f t="shared" si="4"/>
        <v>Zuchtschweine, säugend, pro Umtrieb</v>
      </c>
      <c r="B178" s="6" t="s">
        <v>651</v>
      </c>
      <c r="C178" s="6" t="s">
        <v>146</v>
      </c>
      <c r="D178" s="434" t="s">
        <v>1032</v>
      </c>
    </row>
    <row r="179" spans="1:256">
      <c r="A179" s="102" t="str">
        <f t="shared" si="4"/>
        <v>Zuchteber</v>
      </c>
      <c r="B179" s="6" t="s">
        <v>672</v>
      </c>
      <c r="C179" s="6" t="s">
        <v>591</v>
      </c>
      <c r="D179" s="434" t="s">
        <v>1033</v>
      </c>
    </row>
    <row r="180" spans="1:256">
      <c r="A180" s="102" t="str">
        <f t="shared" si="4"/>
        <v>Ferkel abgesetzt, 8-26 kg, 9.61 Umtriebe</v>
      </c>
      <c r="B180" s="6" t="s">
        <v>133</v>
      </c>
      <c r="C180" s="6" t="s">
        <v>134</v>
      </c>
      <c r="D180" s="434" t="s">
        <v>141</v>
      </c>
    </row>
    <row r="181" spans="1:256">
      <c r="A181" s="102" t="str">
        <f t="shared" si="4"/>
        <v>Ferkel abgesetzt, 8-26 kg</v>
      </c>
      <c r="B181" s="6" t="s">
        <v>136</v>
      </c>
      <c r="C181" s="6" t="s">
        <v>137</v>
      </c>
      <c r="D181" s="434" t="s">
        <v>138</v>
      </c>
    </row>
    <row r="182" spans="1:256">
      <c r="A182" s="102" t="str">
        <f t="shared" si="4"/>
        <v>Nachweis nötig!</v>
      </c>
      <c r="B182" s="6" t="s">
        <v>377</v>
      </c>
      <c r="C182" s="6" t="s">
        <v>841</v>
      </c>
      <c r="D182" s="434" t="s">
        <v>1034</v>
      </c>
    </row>
    <row r="183" spans="1:256">
      <c r="A183" s="102" t="str">
        <f t="shared" si="4"/>
        <v>GF-Verzehr zu hoch!</v>
      </c>
      <c r="B183" s="6" t="s">
        <v>752</v>
      </c>
      <c r="C183" s="467" t="s">
        <v>842</v>
      </c>
      <c r="D183" s="434" t="s">
        <v>1035</v>
      </c>
    </row>
    <row r="184" spans="1:256">
      <c r="A184" s="102" t="str">
        <f t="shared" si="4"/>
        <v>Total Wiesen- &amp; Weidefutter &gt; Grundfutterverzehr</v>
      </c>
      <c r="B184" s="6" t="s">
        <v>222</v>
      </c>
      <c r="C184" s="467" t="s">
        <v>223</v>
      </c>
      <c r="D184" s="639" t="s">
        <v>1161</v>
      </c>
    </row>
    <row r="185" spans="1:256">
      <c r="A185" s="102" t="str">
        <f t="shared" si="4"/>
        <v>KF-Menge Sömmerung über zulässiger Menge</v>
      </c>
      <c r="B185" s="507" t="s">
        <v>453</v>
      </c>
      <c r="C185" s="102" t="s">
        <v>168</v>
      </c>
      <c r="D185" s="435" t="s">
        <v>168</v>
      </c>
    </row>
    <row r="186" spans="1:256">
      <c r="A186" s="102" t="str">
        <f t="shared" si="4"/>
        <v>Ganzjahresbetrieb</v>
      </c>
      <c r="B186" s="6" t="s">
        <v>435</v>
      </c>
      <c r="C186" s="467" t="s">
        <v>436</v>
      </c>
      <c r="D186" s="641" t="s">
        <v>1063</v>
      </c>
    </row>
    <row r="187" spans="1:256" s="102" customFormat="1">
      <c r="A187" s="102" t="str">
        <f t="shared" si="4"/>
        <v>A1: Grundfutterverzehr aller Tiere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>
      <c r="A188" s="102" t="str">
        <f t="shared" si="4"/>
        <v>A2: Grundfutterverzehr Raufutterverzehrer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>
      <c r="A189" s="102" t="str">
        <f t="shared" si="4"/>
        <v>A3: Wiesen-/Weidefutterverzehr übrige Tiere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>
      <c r="A190" s="102" t="str">
        <f t="shared" si="4"/>
        <v>A4: Kraftfutterverzehr der berechtigten Kategorien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>
      <c r="A191" s="102" t="str">
        <f t="shared" si="4"/>
        <v>A5: Gesamtverzehr der Raufutterverzehrer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>
      <c r="A192" s="102" t="str">
        <f t="shared" si="4"/>
        <v>Sömmerung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>
      <c r="A193" s="102" t="str">
        <f t="shared" si="4"/>
        <v>A6: Grundfutterverzehr Raufutterverzehrer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>
      <c r="A194" s="102" t="str">
        <f t="shared" si="4"/>
        <v>A7: Kraftfutterverzehr berechtigte Kategorien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>
      <c r="A195" s="102" t="str">
        <f t="shared" si="4"/>
        <v>A8: Sömmerungstage gemäss AniCalc (TVD-Auszug)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1:256" s="102" customFormat="1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s="101" customFormat="1">
      <c r="A197" s="101" t="str">
        <f t="shared" ref="A197:A211" si="5">IF($A$2=1,B197,IF($A$2=2,C197,IF($A$2=3,D197,"")))</f>
        <v>Teil B: Grundfutterproduktion</v>
      </c>
      <c r="B197" s="101" t="s">
        <v>368</v>
      </c>
      <c r="C197" s="101" t="s">
        <v>857</v>
      </c>
      <c r="D197" s="433" t="s">
        <v>1169</v>
      </c>
    </row>
    <row r="198" spans="1:256">
      <c r="A198" s="102" t="str">
        <f t="shared" si="5"/>
        <v>Stand.</v>
      </c>
      <c r="B198" s="6" t="s">
        <v>531</v>
      </c>
      <c r="C198" s="6" t="s">
        <v>684</v>
      </c>
      <c r="D198" s="434" t="s">
        <v>1037</v>
      </c>
    </row>
    <row r="199" spans="1:256">
      <c r="A199" s="102" t="str">
        <f t="shared" si="5"/>
        <v>Ertrag</v>
      </c>
      <c r="B199" s="6" t="s">
        <v>683</v>
      </c>
      <c r="C199" s="6" t="s">
        <v>527</v>
      </c>
      <c r="D199" s="434" t="s">
        <v>527</v>
      </c>
    </row>
    <row r="200" spans="1:256">
      <c r="A200" s="102" t="str">
        <f t="shared" si="5"/>
        <v>Ertrag</v>
      </c>
      <c r="B200" s="6" t="s">
        <v>683</v>
      </c>
      <c r="C200" s="6" t="s">
        <v>684</v>
      </c>
      <c r="D200" s="434" t="s">
        <v>1037</v>
      </c>
    </row>
    <row r="201" spans="1:256">
      <c r="A201" s="102" t="str">
        <f t="shared" si="5"/>
        <v>Fläche</v>
      </c>
      <c r="B201" s="6" t="s">
        <v>682</v>
      </c>
      <c r="C201" s="6" t="s">
        <v>528</v>
      </c>
      <c r="D201" s="434" t="s">
        <v>527</v>
      </c>
    </row>
    <row r="202" spans="1:256">
      <c r="A202" s="102" t="str">
        <f t="shared" si="5"/>
        <v>dt TS/ha</v>
      </c>
      <c r="B202" s="6" t="s">
        <v>530</v>
      </c>
      <c r="C202" s="6" t="s">
        <v>777</v>
      </c>
      <c r="D202" s="434" t="s">
        <v>1038</v>
      </c>
    </row>
    <row r="203" spans="1:256">
      <c r="A203" s="102" t="str">
        <f t="shared" si="5"/>
        <v>Menge</v>
      </c>
      <c r="B203" s="6" t="s">
        <v>623</v>
      </c>
      <c r="C203" s="6" t="s">
        <v>529</v>
      </c>
      <c r="D203" s="434" t="s">
        <v>529</v>
      </c>
    </row>
    <row r="204" spans="1:256">
      <c r="A204" s="102" t="str">
        <f t="shared" si="5"/>
        <v>dt TS</v>
      </c>
      <c r="B204" s="6" t="s">
        <v>557</v>
      </c>
      <c r="C204" s="6" t="s">
        <v>642</v>
      </c>
      <c r="D204" s="434" t="s">
        <v>986</v>
      </c>
    </row>
    <row r="205" spans="1:256">
      <c r="A205" s="102" t="str">
        <f t="shared" si="5"/>
        <v>1 = Verkauf</v>
      </c>
      <c r="B205" s="6" t="s">
        <v>652</v>
      </c>
      <c r="C205" s="6" t="s">
        <v>764</v>
      </c>
      <c r="D205" s="434" t="s">
        <v>1039</v>
      </c>
    </row>
    <row r="206" spans="1:256">
      <c r="A206" s="102" t="str">
        <f t="shared" si="5"/>
        <v>2 = Zukauf</v>
      </c>
      <c r="B206" s="6" t="s">
        <v>653</v>
      </c>
      <c r="C206" s="6" t="s">
        <v>765</v>
      </c>
      <c r="D206" s="434" t="s">
        <v>1040</v>
      </c>
    </row>
    <row r="207" spans="1:256">
      <c r="A207" s="102" t="str">
        <f t="shared" si="5"/>
        <v>3 = ausserhalb FF</v>
      </c>
      <c r="B207" s="6" t="s">
        <v>654</v>
      </c>
      <c r="C207" s="6" t="s">
        <v>767</v>
      </c>
      <c r="D207" s="434" t="s">
        <v>1041</v>
      </c>
    </row>
    <row r="208" spans="1:256">
      <c r="A208" s="102" t="str">
        <f t="shared" si="5"/>
        <v>Ganzpflanzenmais, Silomais</v>
      </c>
      <c r="B208" s="6" t="s">
        <v>898</v>
      </c>
      <c r="C208" s="6" t="s">
        <v>858</v>
      </c>
      <c r="D208" s="434" t="s">
        <v>1153</v>
      </c>
    </row>
    <row r="209" spans="1:4">
      <c r="A209" s="102" t="str">
        <f t="shared" si="5"/>
        <v>Ganzpflanzen-Sorghum</v>
      </c>
      <c r="B209" s="507" t="s">
        <v>1364</v>
      </c>
      <c r="C209" s="507" t="s">
        <v>1365</v>
      </c>
      <c r="D209" s="434" t="s">
        <v>1366</v>
      </c>
    </row>
    <row r="210" spans="1:4">
      <c r="A210" s="102" t="str">
        <f t="shared" si="5"/>
        <v>Getreide-Silage</v>
      </c>
      <c r="B210" s="6" t="s">
        <v>484</v>
      </c>
      <c r="C210" s="6" t="s">
        <v>482</v>
      </c>
      <c r="D210" s="435" t="s">
        <v>89</v>
      </c>
    </row>
    <row r="211" spans="1:4">
      <c r="A211" s="102" t="str">
        <f t="shared" si="5"/>
        <v>Getreide-Silage mit Leguminosen</v>
      </c>
      <c r="B211" s="6" t="s">
        <v>485</v>
      </c>
      <c r="C211" s="6" t="s">
        <v>483</v>
      </c>
      <c r="D211" s="435" t="s">
        <v>88</v>
      </c>
    </row>
    <row r="212" spans="1:4">
      <c r="A212" s="102" t="str">
        <f>IF($A$2=1,B212,IF($A$2=2,C212,IF($A$2=3,D213,"")))</f>
        <v>Futterrüben (ohne Blätter)</v>
      </c>
      <c r="B212" s="6" t="s">
        <v>624</v>
      </c>
      <c r="C212" s="102" t="s">
        <v>625</v>
      </c>
      <c r="D212" s="434" t="s">
        <v>1044</v>
      </c>
    </row>
    <row r="213" spans="1:4">
      <c r="A213" s="102" t="str">
        <f>IF($A$2=1,B213,IF($A$2=2,C213,IF($A$2=3,D212,"")))</f>
        <v>Grünmais (2. Kultur)</v>
      </c>
      <c r="B213" s="6" t="s">
        <v>899</v>
      </c>
      <c r="C213" s="102" t="s">
        <v>859</v>
      </c>
      <c r="D213" s="434" t="s">
        <v>1043</v>
      </c>
    </row>
    <row r="214" spans="1:4">
      <c r="A214" s="102" t="str">
        <f>IF($A$2=1,B214,IF($A$2=2,C214,IF($A$2=3,D213,"")))</f>
        <v>Ganzpflanzen-Sorghum (2. Kultur)</v>
      </c>
      <c r="B214" s="507" t="s">
        <v>1367</v>
      </c>
      <c r="C214" s="102" t="s">
        <v>1368</v>
      </c>
      <c r="D214" s="434" t="s">
        <v>1369</v>
      </c>
    </row>
    <row r="215" spans="1:4">
      <c r="A215" s="102" t="str">
        <f t="shared" ref="A215:A247" si="6">IF($A$2=1,B215,IF($A$2=2,C215,IF($A$2=3,D215,"")))</f>
        <v>Verfüttertes Stroh (nur betriebseigenes)</v>
      </c>
      <c r="B215" s="6" t="s">
        <v>397</v>
      </c>
      <c r="C215" s="6" t="s">
        <v>860</v>
      </c>
      <c r="D215" s="434" t="s">
        <v>1045</v>
      </c>
    </row>
    <row r="216" spans="1:4">
      <c r="A216" s="102" t="str">
        <f t="shared" si="6"/>
        <v>Verfütterte Rübenblätter (nur betriebseigene)</v>
      </c>
      <c r="B216" s="6" t="s">
        <v>398</v>
      </c>
      <c r="C216" s="6" t="s">
        <v>399</v>
      </c>
      <c r="D216" s="434" t="s">
        <v>1046</v>
      </c>
    </row>
    <row r="217" spans="1:4">
      <c r="A217" s="102" t="str">
        <f t="shared" si="6"/>
        <v>Zwischenfutter, Aeugstlen</v>
      </c>
      <c r="B217" s="6" t="s">
        <v>1381</v>
      </c>
      <c r="C217" s="6" t="s">
        <v>1382</v>
      </c>
      <c r="D217" s="434" t="s">
        <v>1181</v>
      </c>
    </row>
    <row r="218" spans="1:4">
      <c r="A218" s="102" t="str">
        <f t="shared" si="6"/>
        <v>Frühjahrsschnitt vor Umbruch</v>
      </c>
      <c r="B218" s="6" t="s">
        <v>1378</v>
      </c>
      <c r="C218" s="6" t="s">
        <v>1379</v>
      </c>
      <c r="D218" s="6" t="s">
        <v>1380</v>
      </c>
    </row>
    <row r="219" spans="1:4">
      <c r="A219" s="102" t="str">
        <f t="shared" si="6"/>
        <v>Samenproduktion: Leguminosen Reinbestand</v>
      </c>
      <c r="B219" s="6" t="s">
        <v>626</v>
      </c>
      <c r="C219" s="6" t="s">
        <v>627</v>
      </c>
      <c r="D219" s="434" t="s">
        <v>1047</v>
      </c>
    </row>
    <row r="220" spans="1:4">
      <c r="A220" s="102" t="str">
        <f t="shared" si="6"/>
        <v>Samenproduktion: Gras Reinbestand</v>
      </c>
      <c r="B220" s="6" t="s">
        <v>628</v>
      </c>
      <c r="C220" s="6" t="s">
        <v>629</v>
      </c>
      <c r="D220" s="434" t="s">
        <v>1048</v>
      </c>
    </row>
    <row r="221" spans="1:4">
      <c r="A221" s="102" t="str">
        <f t="shared" si="6"/>
        <v>Extensive Wiesen</v>
      </c>
      <c r="B221" s="6" t="s">
        <v>630</v>
      </c>
      <c r="C221" s="6" t="s">
        <v>631</v>
      </c>
      <c r="D221" s="434" t="s">
        <v>1049</v>
      </c>
    </row>
    <row r="222" spans="1:4">
      <c r="A222" s="102" t="str">
        <f t="shared" si="6"/>
        <v>Übrige Wiesen mit Düngeverbot</v>
      </c>
      <c r="B222" s="6" t="s">
        <v>685</v>
      </c>
      <c r="C222" s="6" t="s">
        <v>673</v>
      </c>
      <c r="D222" s="434" t="s">
        <v>1050</v>
      </c>
    </row>
    <row r="223" spans="1:4">
      <c r="A223" s="102" t="str">
        <f t="shared" si="6"/>
        <v>Extensive Weiden, Waldweiden</v>
      </c>
      <c r="B223" s="6" t="s">
        <v>632</v>
      </c>
      <c r="C223" s="6" t="s">
        <v>633</v>
      </c>
      <c r="D223" s="434" t="s">
        <v>1051</v>
      </c>
    </row>
    <row r="224" spans="1:4">
      <c r="A224" s="102" t="str">
        <f t="shared" si="6"/>
        <v>Wiesen und Weiden</v>
      </c>
      <c r="B224" s="6" t="s">
        <v>674</v>
      </c>
      <c r="C224" s="6" t="s">
        <v>675</v>
      </c>
      <c r="D224" s="434" t="s">
        <v>1052</v>
      </c>
    </row>
    <row r="225" spans="1:4">
      <c r="A225" s="102" t="str">
        <f t="shared" si="6"/>
        <v>wenig intensiv (1-3 Nutzungen)</v>
      </c>
      <c r="B225" s="6" t="s">
        <v>577</v>
      </c>
      <c r="C225" s="6" t="s">
        <v>779</v>
      </c>
      <c r="D225" s="434" t="s">
        <v>1053</v>
      </c>
    </row>
    <row r="226" spans="1:4">
      <c r="A226" s="102" t="str">
        <f t="shared" si="6"/>
        <v>mittelintensiv (1-4 Nutzungen)</v>
      </c>
      <c r="B226" s="6" t="s">
        <v>578</v>
      </c>
      <c r="C226" s="6" t="s">
        <v>781</v>
      </c>
      <c r="D226" s="434" t="s">
        <v>1182</v>
      </c>
    </row>
    <row r="227" spans="1:4">
      <c r="A227" s="102" t="str">
        <f t="shared" si="6"/>
        <v>intensive (2-6 Nutzungen)</v>
      </c>
      <c r="B227" s="6" t="s">
        <v>579</v>
      </c>
      <c r="C227" s="6" t="s">
        <v>782</v>
      </c>
      <c r="D227" s="434" t="s">
        <v>1054</v>
      </c>
    </row>
    <row r="228" spans="1:4">
      <c r="A228" s="102" t="str">
        <f t="shared" si="6"/>
        <v>Grünfläche</v>
      </c>
      <c r="B228" s="6" t="s">
        <v>792</v>
      </c>
      <c r="C228" s="6" t="s">
        <v>809</v>
      </c>
      <c r="D228" s="434" t="s">
        <v>1055</v>
      </c>
    </row>
    <row r="229" spans="1:4">
      <c r="A229" s="102" t="str">
        <f t="shared" si="6"/>
        <v>Zwischenfutterfläche</v>
      </c>
      <c r="B229" s="6" t="s">
        <v>362</v>
      </c>
      <c r="C229" s="6" t="s">
        <v>861</v>
      </c>
      <c r="D229" s="434" t="s">
        <v>1056</v>
      </c>
    </row>
    <row r="230" spans="1:4">
      <c r="A230" s="102" t="str">
        <f t="shared" si="6"/>
        <v>B1: Grundfutterproduktion total</v>
      </c>
      <c r="B230" s="6" t="s">
        <v>367</v>
      </c>
      <c r="C230" s="6" t="s">
        <v>862</v>
      </c>
      <c r="D230" s="434" t="s">
        <v>1068</v>
      </c>
    </row>
    <row r="231" spans="1:4">
      <c r="A231" s="102" t="str">
        <f t="shared" si="6"/>
        <v>B2: Grundfutterproduktion Wiesen und Weiden</v>
      </c>
      <c r="B231" s="6" t="s">
        <v>679</v>
      </c>
      <c r="C231" s="6" t="s">
        <v>863</v>
      </c>
      <c r="D231" s="434" t="s">
        <v>1170</v>
      </c>
    </row>
    <row r="232" spans="1:4">
      <c r="A232" s="102" t="str">
        <f t="shared" si="6"/>
        <v>B3: Grundfutterproduktion übrige</v>
      </c>
      <c r="B232" s="6" t="s">
        <v>664</v>
      </c>
      <c r="C232" s="6" t="s">
        <v>665</v>
      </c>
      <c r="D232" s="434" t="s">
        <v>1069</v>
      </c>
    </row>
    <row r="233" spans="1:4">
      <c r="A233" s="102" t="str">
        <f t="shared" si="6"/>
        <v>Maximalertrag ist überschritten!</v>
      </c>
      <c r="B233" s="6" t="s">
        <v>798</v>
      </c>
      <c r="C233" s="6" t="s">
        <v>799</v>
      </c>
      <c r="D233" s="434" t="s">
        <v>1070</v>
      </c>
    </row>
    <row r="234" spans="1:4">
      <c r="A234" s="102" t="str">
        <f t="shared" si="6"/>
        <v>Angaben für Mindesttierbesatz</v>
      </c>
      <c r="B234" s="6" t="s">
        <v>278</v>
      </c>
      <c r="C234" s="6" t="s">
        <v>279</v>
      </c>
      <c r="D234" s="434" t="s">
        <v>280</v>
      </c>
    </row>
    <row r="235" spans="1:4">
      <c r="A235" s="102" t="str">
        <f t="shared" si="6"/>
        <v>tierbesatz</v>
      </c>
      <c r="B235" s="6" t="s">
        <v>807</v>
      </c>
      <c r="C235" s="6" t="s">
        <v>864</v>
      </c>
      <c r="D235" s="434" t="s">
        <v>1179</v>
      </c>
    </row>
    <row r="236" spans="1:4">
      <c r="A236" s="102" t="str">
        <f t="shared" si="6"/>
        <v>Dauergrünland</v>
      </c>
      <c r="B236" s="6" t="s">
        <v>802</v>
      </c>
      <c r="C236" s="6" t="s">
        <v>808</v>
      </c>
      <c r="D236" s="434" t="s">
        <v>1183</v>
      </c>
    </row>
    <row r="237" spans="1:4">
      <c r="A237" s="102" t="str">
        <f t="shared" si="6"/>
        <v>Kunstwiesen</v>
      </c>
      <c r="B237" s="6" t="s">
        <v>801</v>
      </c>
      <c r="C237" s="6" t="s">
        <v>866</v>
      </c>
      <c r="D237" s="434" t="s">
        <v>1071</v>
      </c>
    </row>
    <row r="238" spans="1:4">
      <c r="A238" s="102" t="str">
        <f t="shared" si="6"/>
        <v>BFF</v>
      </c>
      <c r="B238" s="6" t="s">
        <v>803</v>
      </c>
      <c r="C238" s="6" t="s">
        <v>805</v>
      </c>
      <c r="D238" s="434" t="s">
        <v>805</v>
      </c>
    </row>
    <row r="239" spans="1:4">
      <c r="A239" s="102" t="str">
        <f t="shared" si="6"/>
        <v>Talzone</v>
      </c>
      <c r="B239" s="6" t="s">
        <v>713</v>
      </c>
      <c r="C239" s="6" t="s">
        <v>698</v>
      </c>
      <c r="D239" s="434" t="s">
        <v>948</v>
      </c>
    </row>
    <row r="240" spans="1:4">
      <c r="A240" s="102" t="str">
        <f t="shared" si="6"/>
        <v>Hügelzone</v>
      </c>
      <c r="B240" s="6" t="s">
        <v>714</v>
      </c>
      <c r="C240" s="6" t="s">
        <v>715</v>
      </c>
      <c r="D240" s="434" t="s">
        <v>949</v>
      </c>
    </row>
    <row r="241" spans="1:5">
      <c r="A241" s="102" t="str">
        <f t="shared" si="6"/>
        <v>Bergzone 1</v>
      </c>
      <c r="B241" s="6" t="s">
        <v>716</v>
      </c>
      <c r="C241" s="6" t="s">
        <v>717</v>
      </c>
      <c r="D241" s="434" t="s">
        <v>950</v>
      </c>
    </row>
    <row r="242" spans="1:5">
      <c r="A242" s="102" t="str">
        <f t="shared" si="6"/>
        <v>Bergzone 2</v>
      </c>
      <c r="B242" s="6" t="s">
        <v>718</v>
      </c>
      <c r="C242" s="6" t="s">
        <v>719</v>
      </c>
      <c r="D242" s="434" t="s">
        <v>951</v>
      </c>
    </row>
    <row r="243" spans="1:5">
      <c r="A243" s="102" t="str">
        <f t="shared" si="6"/>
        <v>Bergzone 3</v>
      </c>
      <c r="B243" s="6" t="s">
        <v>720</v>
      </c>
      <c r="C243" s="6" t="s">
        <v>726</v>
      </c>
      <c r="D243" s="434" t="s">
        <v>952</v>
      </c>
    </row>
    <row r="244" spans="1:5">
      <c r="A244" s="102" t="str">
        <f t="shared" si="6"/>
        <v>Bergzone 4</v>
      </c>
      <c r="B244" s="6" t="s">
        <v>727</v>
      </c>
      <c r="C244" s="467" t="s">
        <v>728</v>
      </c>
      <c r="D244" s="641" t="s">
        <v>953</v>
      </c>
    </row>
    <row r="245" spans="1:5">
      <c r="A245" s="102" t="str">
        <f t="shared" si="6"/>
        <v>Flächen im Ausland</v>
      </c>
      <c r="B245" s="6" t="s">
        <v>1234</v>
      </c>
      <c r="C245" s="467" t="s">
        <v>1233</v>
      </c>
      <c r="D245" s="641" t="s">
        <v>1235</v>
      </c>
    </row>
    <row r="246" spans="1:5">
      <c r="A246" s="102" t="str">
        <f t="shared" si="6"/>
        <v>Flächendifferenz von:</v>
      </c>
      <c r="B246" s="6" t="s">
        <v>806</v>
      </c>
      <c r="C246" s="467" t="s">
        <v>867</v>
      </c>
      <c r="D246" s="641" t="s">
        <v>1072</v>
      </c>
    </row>
    <row r="247" spans="1:5">
      <c r="A247" s="102" t="str">
        <f t="shared" si="6"/>
        <v>BFF-Fläche zu hoch</v>
      </c>
      <c r="B247" s="6" t="s">
        <v>1243</v>
      </c>
      <c r="C247" s="467" t="s">
        <v>1253</v>
      </c>
      <c r="D247" s="641" t="s">
        <v>1252</v>
      </c>
    </row>
    <row r="248" spans="1:5">
      <c r="A248" s="102" t="str">
        <f t="shared" ref="A248:A287" si="7">IF($A$2=1,B248,IF($A$2=2,C248,IF($A$2=3,D248,"")))</f>
        <v>Haben Sie keine BFF?</v>
      </c>
      <c r="B248" s="6" t="s">
        <v>1244</v>
      </c>
      <c r="C248" s="467" t="s">
        <v>1250</v>
      </c>
      <c r="D248" s="641" t="s">
        <v>1251</v>
      </c>
    </row>
    <row r="249" spans="1:5">
      <c r="A249" s="102" t="str">
        <f t="shared" si="7"/>
        <v>Grundfutterbilanz ist nicht ausgeglichen!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>
      <c r="A250" s="102" t="str">
        <f t="shared" si="7"/>
        <v>Wiesenertrag erfassen!</v>
      </c>
      <c r="B250" s="507" t="s">
        <v>1392</v>
      </c>
      <c r="C250" s="102" t="s">
        <v>1393</v>
      </c>
      <c r="D250" s="434" t="s">
        <v>1394</v>
      </c>
      <c r="E250" s="434"/>
    </row>
    <row r="251" spans="1:5">
      <c r="A251" s="102" t="str">
        <f t="shared" si="7"/>
        <v>Mutterkuh &amp; Kalb</v>
      </c>
      <c r="B251" s="467" t="s">
        <v>1098</v>
      </c>
      <c r="C251" s="467" t="s">
        <v>1256</v>
      </c>
      <c r="D251" s="639" t="s">
        <v>1290</v>
      </c>
      <c r="E251" s="434"/>
    </row>
    <row r="252" spans="1:5">
      <c r="A252" s="102" t="str">
        <f t="shared" si="7"/>
        <v>davon verfüttert an</v>
      </c>
      <c r="B252" s="467" t="s">
        <v>721</v>
      </c>
      <c r="C252" s="467" t="s">
        <v>1288</v>
      </c>
      <c r="D252" s="639" t="s">
        <v>1171</v>
      </c>
      <c r="E252" s="434"/>
    </row>
    <row r="253" spans="1:5">
      <c r="A253" s="102" t="str">
        <f t="shared" si="7"/>
        <v>Mutterkuh &amp; Kalb dt TS</v>
      </c>
      <c r="B253" s="467" t="s">
        <v>722</v>
      </c>
      <c r="C253" s="467" t="s">
        <v>1289</v>
      </c>
      <c r="D253" s="639" t="s">
        <v>1172</v>
      </c>
      <c r="E253" s="434"/>
    </row>
    <row r="254" spans="1:5">
      <c r="A254" s="102" t="str">
        <f t="shared" si="7"/>
        <v>Menge GF für Kuh &amp; Kalb &gt; Menge GF produziert auf Betrieb</v>
      </c>
      <c r="B254" s="467" t="s">
        <v>511</v>
      </c>
      <c r="C254" s="467" t="s">
        <v>1291</v>
      </c>
      <c r="D254" s="639" t="s">
        <v>1173</v>
      </c>
      <c r="E254" s="434"/>
    </row>
    <row r="255" spans="1:5" ht="16.5">
      <c r="A255" s="102">
        <f t="shared" si="7"/>
        <v>0</v>
      </c>
      <c r="C255" s="467"/>
      <c r="D255" s="432"/>
    </row>
    <row r="256" spans="1:5" s="101" customFormat="1">
      <c r="A256" s="101" t="str">
        <f t="shared" si="7"/>
        <v>Teil C: Zu- und Wegfuhr Grundfutter</v>
      </c>
      <c r="B256" s="101" t="s">
        <v>526</v>
      </c>
      <c r="C256" s="101" t="s">
        <v>868</v>
      </c>
      <c r="D256" s="433" t="s">
        <v>1073</v>
      </c>
    </row>
    <row r="257" spans="1:4">
      <c r="A257" s="102" t="str">
        <f t="shared" si="7"/>
        <v>Grundfutterverzehr auf dem Betrieb</v>
      </c>
      <c r="B257" s="6" t="s">
        <v>369</v>
      </c>
      <c r="C257" s="102" t="s">
        <v>869</v>
      </c>
      <c r="D257" s="434" t="s">
        <v>1074</v>
      </c>
    </row>
    <row r="258" spans="1:4">
      <c r="A258" s="102" t="str">
        <f t="shared" si="7"/>
        <v>Zu- und Wegfuhr von Grundfutter und Grundfutterproduktion ausserhalb der Futterfläche (FF)</v>
      </c>
      <c r="B258" s="6" t="s">
        <v>602</v>
      </c>
      <c r="C258" s="6" t="s">
        <v>755</v>
      </c>
      <c r="D258" s="434" t="s">
        <v>1174</v>
      </c>
    </row>
    <row r="259" spans="1:4">
      <c r="A259" s="102" t="str">
        <f t="shared" si="7"/>
        <v>Grundfuttertyp</v>
      </c>
      <c r="B259" s="6" t="s">
        <v>575</v>
      </c>
      <c r="C259" s="6" t="s">
        <v>756</v>
      </c>
      <c r="D259" s="434" t="s">
        <v>1075</v>
      </c>
    </row>
    <row r="260" spans="1:4">
      <c r="A260" s="102" t="str">
        <f t="shared" si="7"/>
        <v>Menge</v>
      </c>
      <c r="B260" s="6" t="s">
        <v>623</v>
      </c>
      <c r="C260" s="6" t="s">
        <v>757</v>
      </c>
      <c r="D260" s="434" t="s">
        <v>1076</v>
      </c>
    </row>
    <row r="261" spans="1:4">
      <c r="A261" s="102" t="str">
        <f t="shared" si="7"/>
        <v>dt</v>
      </c>
      <c r="B261" s="6" t="s">
        <v>784</v>
      </c>
      <c r="C261" s="6" t="s">
        <v>784</v>
      </c>
      <c r="D261" s="434" t="s">
        <v>990</v>
      </c>
    </row>
    <row r="262" spans="1:4">
      <c r="A262" s="102" t="str">
        <f t="shared" si="7"/>
        <v>%</v>
      </c>
      <c r="B262" s="6" t="s">
        <v>786</v>
      </c>
      <c r="C262" s="6" t="s">
        <v>758</v>
      </c>
      <c r="D262" s="434" t="s">
        <v>786</v>
      </c>
    </row>
    <row r="263" spans="1:4">
      <c r="A263" s="102" t="str">
        <f t="shared" si="7"/>
        <v>TS</v>
      </c>
      <c r="B263" s="6" t="s">
        <v>681</v>
      </c>
      <c r="C263" s="6" t="s">
        <v>762</v>
      </c>
      <c r="D263" s="434" t="s">
        <v>1077</v>
      </c>
    </row>
    <row r="264" spans="1:4">
      <c r="A264" s="102" t="str">
        <f t="shared" si="7"/>
        <v>Code</v>
      </c>
      <c r="B264" s="6" t="s">
        <v>566</v>
      </c>
      <c r="C264" s="6" t="s">
        <v>566</v>
      </c>
      <c r="D264" s="434" t="s">
        <v>1078</v>
      </c>
    </row>
    <row r="265" spans="1:4">
      <c r="A265" s="102" t="str">
        <f t="shared" si="7"/>
        <v>Wegfuhr</v>
      </c>
      <c r="B265" s="6" t="s">
        <v>606</v>
      </c>
      <c r="C265" s="6" t="s">
        <v>759</v>
      </c>
      <c r="D265" s="434" t="s">
        <v>1079</v>
      </c>
    </row>
    <row r="266" spans="1:4">
      <c r="A266" s="102" t="str">
        <f t="shared" si="7"/>
        <v>dt TS</v>
      </c>
      <c r="B266" s="6" t="s">
        <v>557</v>
      </c>
      <c r="C266" s="6" t="s">
        <v>642</v>
      </c>
      <c r="D266" s="434" t="s">
        <v>986</v>
      </c>
    </row>
    <row r="267" spans="1:4">
      <c r="A267" s="102" t="str">
        <f t="shared" si="7"/>
        <v>dt FS</v>
      </c>
      <c r="B267" s="6" t="s">
        <v>603</v>
      </c>
      <c r="C267" s="6" t="s">
        <v>604</v>
      </c>
      <c r="D267" s="434" t="s">
        <v>984</v>
      </c>
    </row>
    <row r="268" spans="1:4">
      <c r="A268" s="102" t="str">
        <f t="shared" si="7"/>
        <v>TS</v>
      </c>
      <c r="B268" s="6" t="s">
        <v>681</v>
      </c>
      <c r="C268" s="6" t="s">
        <v>605</v>
      </c>
      <c r="D268" s="434" t="s">
        <v>1077</v>
      </c>
    </row>
    <row r="269" spans="1:4">
      <c r="A269" s="102" t="str">
        <f t="shared" si="7"/>
        <v>Zufuhr</v>
      </c>
      <c r="B269" s="6" t="s">
        <v>607</v>
      </c>
      <c r="C269" s="6" t="s">
        <v>760</v>
      </c>
      <c r="D269" s="434" t="s">
        <v>1080</v>
      </c>
    </row>
    <row r="270" spans="1:4">
      <c r="A270" s="102" t="str">
        <f t="shared" si="7"/>
        <v>ausser FF</v>
      </c>
      <c r="B270" s="6" t="s">
        <v>788</v>
      </c>
      <c r="C270" s="6" t="s">
        <v>761</v>
      </c>
      <c r="D270" s="434" t="s">
        <v>1081</v>
      </c>
    </row>
    <row r="271" spans="1:4">
      <c r="A271" s="102" t="str">
        <f t="shared" si="7"/>
        <v>dt TS)</v>
      </c>
      <c r="B271" s="6" t="s">
        <v>610</v>
      </c>
      <c r="C271" s="6" t="s">
        <v>772</v>
      </c>
      <c r="D271" s="434" t="s">
        <v>1082</v>
      </c>
    </row>
    <row r="272" spans="1:4">
      <c r="A272" s="102" t="str">
        <f t="shared" si="7"/>
        <v>Gras</v>
      </c>
      <c r="B272" s="6" t="s">
        <v>383</v>
      </c>
      <c r="C272" s="6" t="s">
        <v>385</v>
      </c>
      <c r="D272" s="434" t="s">
        <v>1083</v>
      </c>
    </row>
    <row r="273" spans="1:4">
      <c r="A273" s="102" t="str">
        <f t="shared" si="7"/>
        <v>Grassilage</v>
      </c>
      <c r="B273" s="6" t="s">
        <v>539</v>
      </c>
      <c r="C273" s="6" t="s">
        <v>540</v>
      </c>
      <c r="D273" s="434" t="s">
        <v>1084</v>
      </c>
    </row>
    <row r="274" spans="1:4">
      <c r="A274" s="102" t="str">
        <f t="shared" si="7"/>
        <v>Graswürfel</v>
      </c>
      <c r="B274" s="6" t="s">
        <v>384</v>
      </c>
      <c r="C274" s="6" t="s">
        <v>870</v>
      </c>
      <c r="D274" s="434" t="s">
        <v>1155</v>
      </c>
    </row>
    <row r="275" spans="1:4">
      <c r="A275" s="102" t="str">
        <f t="shared" si="7"/>
        <v>Dürrfutter</v>
      </c>
      <c r="B275" s="6" t="s">
        <v>608</v>
      </c>
      <c r="C275" s="6" t="s">
        <v>766</v>
      </c>
      <c r="D275" s="434" t="s">
        <v>1085</v>
      </c>
    </row>
    <row r="276" spans="1:4">
      <c r="A276" s="102" t="str">
        <f t="shared" si="7"/>
        <v>Dürrfutter, "nährstoffarm"</v>
      </c>
      <c r="B276" s="6" t="s">
        <v>609</v>
      </c>
      <c r="C276" s="6" t="s">
        <v>768</v>
      </c>
      <c r="D276" s="434" t="s">
        <v>1157</v>
      </c>
    </row>
    <row r="277" spans="1:4">
      <c r="A277" s="102" t="str">
        <f t="shared" si="7"/>
        <v>Getreide-Silage</v>
      </c>
      <c r="B277" s="6" t="s">
        <v>484</v>
      </c>
      <c r="C277" s="6" t="s">
        <v>482</v>
      </c>
      <c r="D277" s="435" t="s">
        <v>89</v>
      </c>
    </row>
    <row r="278" spans="1:4">
      <c r="A278" s="102" t="str">
        <f t="shared" si="7"/>
        <v>Getreide-Silage mit Leguminosen</v>
      </c>
      <c r="B278" s="6" t="s">
        <v>485</v>
      </c>
      <c r="C278" s="6" t="s">
        <v>483</v>
      </c>
      <c r="D278" s="435" t="s">
        <v>88</v>
      </c>
    </row>
    <row r="279" spans="1:4">
      <c r="A279" s="102" t="str">
        <f t="shared" si="7"/>
        <v>Silomais</v>
      </c>
      <c r="B279" s="6" t="s">
        <v>686</v>
      </c>
      <c r="C279" s="6" t="s">
        <v>745</v>
      </c>
      <c r="D279" s="434" t="s">
        <v>1042</v>
      </c>
    </row>
    <row r="280" spans="1:4">
      <c r="A280" s="102" t="str">
        <f t="shared" si="7"/>
        <v>Grünmais</v>
      </c>
      <c r="B280" s="6" t="s">
        <v>568</v>
      </c>
      <c r="C280" s="6" t="s">
        <v>871</v>
      </c>
      <c r="D280" s="434" t="s">
        <v>1043</v>
      </c>
    </row>
    <row r="281" spans="1:4">
      <c r="A281" s="102" t="str">
        <f t="shared" si="7"/>
        <v>Mais Ganzpflanzenwürfel</v>
      </c>
      <c r="B281" s="6" t="s">
        <v>386</v>
      </c>
      <c r="C281" s="6" t="s">
        <v>872</v>
      </c>
      <c r="D281" s="434" t="s">
        <v>1156</v>
      </c>
    </row>
    <row r="282" spans="1:4">
      <c r="A282" s="102" t="str">
        <f t="shared" si="7"/>
        <v>CCM (für Rindviehmast)</v>
      </c>
      <c r="B282" s="6" t="s">
        <v>576</v>
      </c>
      <c r="C282" s="6" t="s">
        <v>873</v>
      </c>
      <c r="D282" s="434" t="s">
        <v>1086</v>
      </c>
    </row>
    <row r="283" spans="1:4">
      <c r="A283" s="102" t="str">
        <f t="shared" si="7"/>
        <v>Ganzpflanzen-Sorghum</v>
      </c>
      <c r="B283" s="507" t="s">
        <v>1364</v>
      </c>
      <c r="C283" s="507" t="s">
        <v>1365</v>
      </c>
      <c r="D283" s="434" t="s">
        <v>1366</v>
      </c>
    </row>
    <row r="284" spans="1:4">
      <c r="A284" s="102" t="str">
        <f t="shared" si="7"/>
        <v>Ganzpflanzen-Sorghum (2. Kultur)</v>
      </c>
      <c r="B284" s="507" t="s">
        <v>1367</v>
      </c>
      <c r="C284" s="102" t="s">
        <v>1368</v>
      </c>
      <c r="D284" s="434" t="s">
        <v>1369</v>
      </c>
    </row>
    <row r="285" spans="1:4">
      <c r="A285" s="102" t="str">
        <f t="shared" si="7"/>
        <v>Futterrüben</v>
      </c>
      <c r="B285" s="6" t="s">
        <v>687</v>
      </c>
      <c r="C285" s="6" t="s">
        <v>769</v>
      </c>
      <c r="D285" s="434" t="s">
        <v>1087</v>
      </c>
    </row>
    <row r="286" spans="1:4">
      <c r="A286" s="102" t="str">
        <f t="shared" si="7"/>
        <v>Zuckerrüben</v>
      </c>
      <c r="B286" s="6" t="s">
        <v>741</v>
      </c>
      <c r="C286" s="6" t="s">
        <v>770</v>
      </c>
      <c r="D286" s="434" t="s">
        <v>1088</v>
      </c>
    </row>
    <row r="287" spans="1:4">
      <c r="A287" s="102" t="str">
        <f t="shared" si="7"/>
        <v>Zuckerrübenschnitzel, frisch</v>
      </c>
      <c r="B287" s="6" t="s">
        <v>387</v>
      </c>
      <c r="C287" s="6" t="s">
        <v>388</v>
      </c>
      <c r="D287" s="434" t="s">
        <v>1089</v>
      </c>
    </row>
    <row r="288" spans="1:4">
      <c r="A288" s="102" t="str">
        <f t="shared" ref="A288:A334" si="8">IF($A$2=1,B288,IF($A$2=2,C288,IF($A$2=3,D288,"")))</f>
        <v>Zuckerrübenschnitzel, siliert</v>
      </c>
      <c r="B288" s="6" t="s">
        <v>389</v>
      </c>
      <c r="C288" s="6" t="s">
        <v>391</v>
      </c>
      <c r="D288" s="434" t="s">
        <v>1090</v>
      </c>
    </row>
    <row r="289" spans="1:6">
      <c r="A289" s="102" t="str">
        <f t="shared" si="8"/>
        <v>Zuckerrübenschnitzel, getrocknet</v>
      </c>
      <c r="B289" s="6" t="s">
        <v>390</v>
      </c>
      <c r="C289" s="6" t="s">
        <v>396</v>
      </c>
      <c r="D289" s="434" t="s">
        <v>1091</v>
      </c>
    </row>
    <row r="290" spans="1:6">
      <c r="A290" s="102" t="str">
        <f t="shared" si="8"/>
        <v>Rübenblätter</v>
      </c>
      <c r="B290" s="6" t="s">
        <v>392</v>
      </c>
      <c r="C290" s="102" t="s">
        <v>874</v>
      </c>
      <c r="D290" s="434" t="s">
        <v>1154</v>
      </c>
    </row>
    <row r="291" spans="1:6">
      <c r="A291" s="102" t="str">
        <f t="shared" si="8"/>
        <v>Kartoffeln</v>
      </c>
      <c r="B291" s="6" t="s">
        <v>400</v>
      </c>
      <c r="C291" s="6" t="s">
        <v>771</v>
      </c>
      <c r="D291" s="434" t="s">
        <v>1092</v>
      </c>
    </row>
    <row r="292" spans="1:6">
      <c r="A292" s="102" t="str">
        <f t="shared" si="8"/>
        <v>Chicorée-Wurzeln</v>
      </c>
      <c r="B292" s="6" t="s">
        <v>393</v>
      </c>
      <c r="C292" s="6" t="s">
        <v>395</v>
      </c>
      <c r="D292" s="434" t="s">
        <v>1100</v>
      </c>
    </row>
    <row r="293" spans="1:6">
      <c r="A293" s="102" t="str">
        <f t="shared" si="8"/>
        <v>Abgang Obst- / Gemüseverwertung</v>
      </c>
      <c r="B293" s="6" t="s">
        <v>394</v>
      </c>
      <c r="C293" s="102" t="s">
        <v>875</v>
      </c>
      <c r="D293" s="434" t="s">
        <v>1101</v>
      </c>
    </row>
    <row r="294" spans="1:6">
      <c r="A294" s="102" t="str">
        <f t="shared" si="8"/>
        <v>Biertreber, frisch oder siliert</v>
      </c>
      <c r="B294" s="6" t="s">
        <v>100</v>
      </c>
      <c r="C294" s="102" t="s">
        <v>159</v>
      </c>
      <c r="D294" s="102" t="s">
        <v>158</v>
      </c>
    </row>
    <row r="295" spans="1:6">
      <c r="A295" s="102" t="str">
        <f t="shared" si="8"/>
        <v>Zufuhr von Stroh zur Verfütterung</v>
      </c>
      <c r="B295" s="6" t="s">
        <v>1254</v>
      </c>
      <c r="C295" s="6" t="s">
        <v>876</v>
      </c>
      <c r="D295" s="435" t="s">
        <v>1102</v>
      </c>
    </row>
    <row r="296" spans="1:6">
      <c r="A296" s="102" t="str">
        <f t="shared" si="8"/>
        <v>Biertreber, getrocknet</v>
      </c>
      <c r="B296" s="6" t="s">
        <v>101</v>
      </c>
      <c r="C296" s="102" t="s">
        <v>156</v>
      </c>
      <c r="D296" s="435" t="s">
        <v>157</v>
      </c>
    </row>
    <row r="297" spans="1:6">
      <c r="A297" s="102" t="str">
        <f t="shared" si="8"/>
        <v>Nebenprodukte Trocken- und Schälmüllerei</v>
      </c>
      <c r="B297" s="6" t="s">
        <v>90</v>
      </c>
      <c r="C297" s="102" t="s">
        <v>154</v>
      </c>
      <c r="D297" s="435" t="s">
        <v>155</v>
      </c>
    </row>
    <row r="298" spans="1:6">
      <c r="A298" s="102" t="str">
        <f t="shared" si="8"/>
        <v>C1: Total Wegfuhr Wiesen und Weidefutter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6">
      <c r="A299" s="102" t="str">
        <f t="shared" si="8"/>
        <v>C2: Total Wegfuhr übrige Grundfutter</v>
      </c>
      <c r="B299" s="6" t="s">
        <v>370</v>
      </c>
      <c r="C299" s="6" t="s">
        <v>878</v>
      </c>
      <c r="D299" s="434" t="s">
        <v>1104</v>
      </c>
    </row>
    <row r="300" spans="1:6">
      <c r="A300" s="102" t="str">
        <f t="shared" si="8"/>
        <v>C3: Total Zufuhr Wiesen- und Weidefutter</v>
      </c>
      <c r="B300" s="6" t="s">
        <v>678</v>
      </c>
      <c r="C300" s="6" t="s">
        <v>882</v>
      </c>
      <c r="D300" s="434" t="s">
        <v>1105</v>
      </c>
    </row>
    <row r="301" spans="1:6">
      <c r="A301" s="102" t="str">
        <f t="shared" si="8"/>
        <v>C4: Total Zufuhr übrige Grundfutter</v>
      </c>
      <c r="B301" s="6" t="s">
        <v>371</v>
      </c>
      <c r="C301" s="102" t="s">
        <v>883</v>
      </c>
      <c r="D301" s="434" t="s">
        <v>1106</v>
      </c>
    </row>
    <row r="302" spans="1:6">
      <c r="A302" s="102" t="str">
        <f t="shared" si="8"/>
        <v>C5: Grundfutterproduktion ausserhalb der Futterfläche</v>
      </c>
      <c r="B302" s="6" t="s">
        <v>372</v>
      </c>
      <c r="C302" s="6" t="s">
        <v>884</v>
      </c>
      <c r="D302" s="434" t="s">
        <v>1107</v>
      </c>
    </row>
    <row r="303" spans="1:6">
      <c r="A303" s="102" t="str">
        <f t="shared" si="8"/>
        <v>C6: Total Zufuhr Nebenprodukte aus Verarbeitung Lebensmittel</v>
      </c>
      <c r="B303" s="6" t="s">
        <v>106</v>
      </c>
      <c r="C303" s="507" t="s">
        <v>1307</v>
      </c>
      <c r="D303" s="434" t="s">
        <v>1311</v>
      </c>
    </row>
    <row r="304" spans="1:6">
      <c r="A304" s="102" t="str">
        <f t="shared" si="8"/>
        <v>Total Netto-Grundfutterbedarf</v>
      </c>
      <c r="B304" s="6" t="s">
        <v>611</v>
      </c>
      <c r="C304" s="6" t="s">
        <v>775</v>
      </c>
      <c r="D304" s="434" t="s">
        <v>1108</v>
      </c>
    </row>
    <row r="305" spans="1:5">
      <c r="A305" s="102" t="str">
        <f t="shared" si="8"/>
        <v>C7: Zuzüglich Lagerungs- und Krippenverluste, 0-5% vom Netto-Grundfutterbedarf</v>
      </c>
      <c r="B305" s="89" t="s">
        <v>94</v>
      </c>
      <c r="C305" s="89" t="s">
        <v>96</v>
      </c>
      <c r="D305" s="434" t="s">
        <v>98</v>
      </c>
    </row>
    <row r="306" spans="1:5">
      <c r="A306" s="102" t="str">
        <f t="shared" si="8"/>
        <v>C8: Fehlerbereich der Grundfutterbilanz: 0-5% vom Netto-Grundfutterbedarf</v>
      </c>
      <c r="B306" s="89" t="s">
        <v>95</v>
      </c>
      <c r="C306" s="89" t="s">
        <v>97</v>
      </c>
      <c r="D306" s="435" t="s">
        <v>99</v>
      </c>
    </row>
    <row r="307" spans="1:5">
      <c r="A307" s="102" t="str">
        <f t="shared" si="8"/>
        <v>Total auf der Futterfläche zu produzierendes Grundfutter (GFprod)</v>
      </c>
      <c r="B307" s="6" t="s">
        <v>612</v>
      </c>
      <c r="C307" s="6" t="s">
        <v>885</v>
      </c>
      <c r="D307" s="434" t="s">
        <v>1109</v>
      </c>
    </row>
    <row r="308" spans="1:5">
      <c r="A308" s="102" t="str">
        <f t="shared" si="8"/>
        <v>Mutterkuh &amp; Kalb</v>
      </c>
      <c r="B308" s="467" t="s">
        <v>1098</v>
      </c>
      <c r="C308" s="6" t="s">
        <v>1256</v>
      </c>
      <c r="D308" s="639" t="s">
        <v>1290</v>
      </c>
    </row>
    <row r="309" spans="1:5">
      <c r="A309" s="102" t="str">
        <f t="shared" si="8"/>
        <v>davon verfüttert an</v>
      </c>
      <c r="B309" s="467" t="s">
        <v>721</v>
      </c>
      <c r="C309" s="467" t="s">
        <v>1288</v>
      </c>
      <c r="D309" s="639" t="s">
        <v>1171</v>
      </c>
    </row>
    <row r="310" spans="1:5">
      <c r="A310" s="102" t="str">
        <f t="shared" si="8"/>
        <v>Mutterkuh &amp; Kalb</v>
      </c>
      <c r="B310" s="467" t="s">
        <v>1098</v>
      </c>
      <c r="C310" s="467" t="s">
        <v>1022</v>
      </c>
      <c r="D310" s="639" t="s">
        <v>1172</v>
      </c>
    </row>
    <row r="311" spans="1:5">
      <c r="A311" s="102" t="str">
        <f t="shared" si="8"/>
        <v>Menge</v>
      </c>
      <c r="B311" s="467" t="s">
        <v>623</v>
      </c>
      <c r="C311" s="6" t="s">
        <v>1257</v>
      </c>
      <c r="D311" s="639" t="s">
        <v>1175</v>
      </c>
    </row>
    <row r="312" spans="1:5">
      <c r="A312" s="102" t="str">
        <f t="shared" si="8"/>
        <v>dt TS</v>
      </c>
      <c r="B312" s="6" t="s">
        <v>557</v>
      </c>
      <c r="C312" s="6" t="s">
        <v>642</v>
      </c>
      <c r="D312" s="639" t="s">
        <v>986</v>
      </c>
    </row>
    <row r="313" spans="1:5">
      <c r="A313" s="102" t="str">
        <f t="shared" si="8"/>
        <v>Menge GF für Kuh &amp; Kalb &gt; Menge GF zugeführt/prod. ausserh. FF</v>
      </c>
      <c r="B313" s="6" t="s">
        <v>512</v>
      </c>
      <c r="C313" s="467" t="s">
        <v>724</v>
      </c>
      <c r="D313" s="639" t="s">
        <v>1176</v>
      </c>
      <c r="E313" s="434"/>
    </row>
    <row r="314" spans="1:5">
      <c r="A314" s="102"/>
      <c r="D314" s="434"/>
    </row>
    <row r="315" spans="1:5" s="101" customFormat="1">
      <c r="A315" s="101" t="str">
        <f t="shared" si="8"/>
        <v>Teil D: Bilanz</v>
      </c>
      <c r="B315" s="101" t="s">
        <v>670</v>
      </c>
      <c r="C315" s="101" t="s">
        <v>886</v>
      </c>
      <c r="D315" s="433" t="s">
        <v>1110</v>
      </c>
    </row>
    <row r="316" spans="1:5">
      <c r="A316" s="102" t="str">
        <f t="shared" si="8"/>
        <v>Gesamtverzehr</v>
      </c>
      <c r="B316" s="6" t="s">
        <v>660</v>
      </c>
      <c r="C316" s="6" t="s">
        <v>510</v>
      </c>
      <c r="D316" s="434" t="s">
        <v>1111</v>
      </c>
    </row>
    <row r="317" spans="1:5">
      <c r="A317" s="102" t="str">
        <f t="shared" si="8"/>
        <v>[+] Verluste und Fehlerbereich</v>
      </c>
      <c r="B317" s="6" t="s">
        <v>355</v>
      </c>
      <c r="C317" s="467" t="s">
        <v>356</v>
      </c>
      <c r="D317" s="434" t="s">
        <v>1112</v>
      </c>
    </row>
    <row r="318" spans="1:5">
      <c r="A318" s="102" t="str">
        <f t="shared" si="8"/>
        <v>[+] Verzehr während Sömmerung</v>
      </c>
      <c r="B318" s="6" t="s">
        <v>437</v>
      </c>
      <c r="C318" s="467" t="s">
        <v>438</v>
      </c>
      <c r="D318" s="639" t="s">
        <v>1065</v>
      </c>
    </row>
    <row r="319" spans="1:5">
      <c r="A319" s="102" t="str">
        <f t="shared" si="8"/>
        <v>Produktion</v>
      </c>
      <c r="B319" s="6" t="s">
        <v>657</v>
      </c>
      <c r="C319" s="467" t="s">
        <v>634</v>
      </c>
      <c r="D319" s="434" t="s">
        <v>1113</v>
      </c>
    </row>
    <row r="320" spans="1:5">
      <c r="A320" s="102" t="str">
        <f t="shared" si="8"/>
        <v>[+] Zufuhr</v>
      </c>
      <c r="B320" s="6" t="s">
        <v>658</v>
      </c>
      <c r="C320" s="467" t="s">
        <v>503</v>
      </c>
      <c r="D320" s="434" t="s">
        <v>1114</v>
      </c>
    </row>
    <row r="321" spans="1:5">
      <c r="A321" s="102" t="str">
        <f t="shared" si="8"/>
        <v>[+] Futter während Sömmerung</v>
      </c>
      <c r="B321" s="6" t="s">
        <v>439</v>
      </c>
      <c r="C321" s="467" t="s">
        <v>275</v>
      </c>
      <c r="D321" s="639" t="s">
        <v>1066</v>
      </c>
    </row>
    <row r="322" spans="1:5">
      <c r="A322" s="102" t="str">
        <f t="shared" si="8"/>
        <v>[-] Wegfuhr</v>
      </c>
      <c r="B322" s="6" t="s">
        <v>659</v>
      </c>
      <c r="C322" s="467" t="s">
        <v>504</v>
      </c>
      <c r="D322" s="434" t="s">
        <v>1079</v>
      </c>
    </row>
    <row r="323" spans="1:5">
      <c r="A323" s="102" t="str">
        <f t="shared" si="8"/>
        <v>[-] Grundfutter übrige Tiere</v>
      </c>
      <c r="B323" s="6" t="s">
        <v>661</v>
      </c>
      <c r="C323" s="6" t="s">
        <v>887</v>
      </c>
      <c r="D323" s="434" t="s">
        <v>1115</v>
      </c>
    </row>
    <row r="324" spans="1:5">
      <c r="A324" s="102" t="str">
        <f t="shared" si="8"/>
        <v xml:space="preserve">Bilanz                                      </v>
      </c>
      <c r="B324" s="6" t="s">
        <v>662</v>
      </c>
      <c r="C324" s="6" t="s">
        <v>505</v>
      </c>
      <c r="D324" s="434" t="s">
        <v>1116</v>
      </c>
    </row>
    <row r="325" spans="1:5" ht="12.75" customHeight="1">
      <c r="A325" s="102" t="str">
        <f t="shared" si="8"/>
        <v>Erforderliche Anteile an der Ration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>
      <c r="A326" s="102" t="str">
        <f t="shared" si="8"/>
        <v>Nebenprodukte+Kraftfutter ≤</v>
      </c>
      <c r="B326" s="102" t="s">
        <v>160</v>
      </c>
      <c r="C326" s="102" t="s">
        <v>1308</v>
      </c>
      <c r="D326" s="102" t="s">
        <v>1309</v>
      </c>
      <c r="E326" s="564"/>
    </row>
    <row r="327" spans="1:5">
      <c r="A327" s="102" t="str">
        <f t="shared" si="8"/>
        <v>Total</v>
      </c>
      <c r="B327" s="6" t="s">
        <v>746</v>
      </c>
      <c r="C327" s="6" t="s">
        <v>359</v>
      </c>
      <c r="D327" s="435" t="s">
        <v>985</v>
      </c>
      <c r="E327" s="564"/>
    </row>
    <row r="328" spans="1:5">
      <c r="A328" s="102" t="str">
        <f t="shared" si="8"/>
        <v>Bedarf</v>
      </c>
      <c r="B328" s="6" t="s">
        <v>548</v>
      </c>
      <c r="C328" s="6" t="s">
        <v>360</v>
      </c>
      <c r="D328" s="435" t="s">
        <v>1117</v>
      </c>
    </row>
    <row r="329" spans="1:5">
      <c r="A329" s="102" t="str">
        <f t="shared" si="8"/>
        <v>Wiesen- und</v>
      </c>
      <c r="B329" s="6" t="s">
        <v>705</v>
      </c>
      <c r="C329" s="6" t="s">
        <v>900</v>
      </c>
      <c r="D329" s="435" t="s">
        <v>1118</v>
      </c>
    </row>
    <row r="330" spans="1:5">
      <c r="A330" s="102" t="str">
        <f t="shared" si="8"/>
        <v>Weidefutter</v>
      </c>
      <c r="B330" s="6" t="s">
        <v>789</v>
      </c>
      <c r="C330" s="6" t="s">
        <v>888</v>
      </c>
      <c r="D330" s="435" t="s">
        <v>1119</v>
      </c>
    </row>
    <row r="331" spans="1:5">
      <c r="A331" s="102" t="str">
        <f t="shared" si="8"/>
        <v>Übriges Grundfutter</v>
      </c>
      <c r="B331" s="6" t="s">
        <v>663</v>
      </c>
      <c r="C331" s="102" t="s">
        <v>1310</v>
      </c>
      <c r="D331" s="435" t="s">
        <v>1120</v>
      </c>
    </row>
    <row r="332" spans="1:5">
      <c r="A332" s="102" t="str">
        <f t="shared" si="8"/>
        <v>total</v>
      </c>
      <c r="B332" s="6" t="s">
        <v>641</v>
      </c>
      <c r="C332" s="6" t="s">
        <v>1255</v>
      </c>
      <c r="D332" s="435" t="s">
        <v>641</v>
      </c>
    </row>
    <row r="333" spans="1:5">
      <c r="A333" s="102" t="str">
        <f t="shared" si="8"/>
        <v>Rau- und Saftfutter</v>
      </c>
      <c r="B333" s="507" t="s">
        <v>91</v>
      </c>
      <c r="C333" s="102" t="s">
        <v>173</v>
      </c>
      <c r="D333" s="435" t="s">
        <v>175</v>
      </c>
    </row>
    <row r="334" spans="1:5">
      <c r="A334" s="102" t="str">
        <f t="shared" si="8"/>
        <v>Nebenprodukte</v>
      </c>
      <c r="B334" s="507" t="s">
        <v>92</v>
      </c>
      <c r="C334" s="102" t="s">
        <v>172</v>
      </c>
      <c r="D334" s="435" t="s">
        <v>174</v>
      </c>
    </row>
    <row r="335" spans="1:5">
      <c r="A335" s="102" t="str">
        <f t="shared" ref="A335:A384" si="9">IF($A$2=1,B335,IF($A$2=2,C335,IF($A$2=3,D335,"")))</f>
        <v>Kraftfutter</v>
      </c>
      <c r="B335" s="6" t="s">
        <v>635</v>
      </c>
      <c r="C335" s="6" t="s">
        <v>890</v>
      </c>
      <c r="D335" s="435" t="s">
        <v>1189</v>
      </c>
    </row>
    <row r="336" spans="1:5">
      <c r="A336" s="102" t="str">
        <f t="shared" si="9"/>
        <v>(A4+A7 in TS)</v>
      </c>
      <c r="B336" s="6" t="s">
        <v>441</v>
      </c>
      <c r="C336" s="6" t="s">
        <v>486</v>
      </c>
      <c r="D336" s="435" t="s">
        <v>487</v>
      </c>
    </row>
    <row r="337" spans="1:4">
      <c r="A337" s="102" t="str">
        <f t="shared" si="9"/>
        <v>RGVE/ha Grünl.</v>
      </c>
      <c r="B337" s="6" t="s">
        <v>744</v>
      </c>
      <c r="C337" s="6" t="s">
        <v>561</v>
      </c>
      <c r="D337" s="435" t="s">
        <v>1121</v>
      </c>
    </row>
    <row r="338" spans="1:4">
      <c r="A338" s="102" t="str">
        <f t="shared" si="9"/>
        <v>Wegfuhr ist grösser als Produktion</v>
      </c>
      <c r="B338" s="6" t="s">
        <v>1230</v>
      </c>
      <c r="C338" s="467" t="s">
        <v>344</v>
      </c>
      <c r="D338" s="102" t="s">
        <v>52</v>
      </c>
    </row>
    <row r="339" spans="1:4" ht="14.25">
      <c r="A339" s="102" t="str">
        <f t="shared" si="9"/>
        <v>Erfüllung der erforderlichen Anteile an der Ration</v>
      </c>
      <c r="B339" s="6" t="s">
        <v>69</v>
      </c>
      <c r="C339" s="102" t="s">
        <v>289</v>
      </c>
      <c r="D339" s="102" t="s">
        <v>274</v>
      </c>
    </row>
    <row r="340" spans="1:4">
      <c r="A340" s="102" t="str">
        <f t="shared" si="9"/>
        <v>Erforderlicher Mindesttierbesatz (RGVE/ha Grünfläche) für 100 % der GMF-Beiträge</v>
      </c>
      <c r="B340" s="6" t="s">
        <v>1229</v>
      </c>
      <c r="C340" s="486" t="s">
        <v>51</v>
      </c>
      <c r="D340" s="102" t="s">
        <v>50</v>
      </c>
    </row>
    <row r="341" spans="1:4">
      <c r="A341" s="102" t="str">
        <f t="shared" si="9"/>
        <v xml:space="preserve">      ja</v>
      </c>
      <c r="B341" s="6" t="s">
        <v>1399</v>
      </c>
      <c r="C341" s="102" t="s">
        <v>1404</v>
      </c>
      <c r="D341" s="435" t="s">
        <v>1403</v>
      </c>
    </row>
    <row r="342" spans="1:4">
      <c r="A342" s="102" t="str">
        <f t="shared" si="9"/>
        <v xml:space="preserve">    nein</v>
      </c>
      <c r="B342" s="6" t="s">
        <v>1400</v>
      </c>
      <c r="C342" s="102" t="s">
        <v>1405</v>
      </c>
      <c r="D342" s="434" t="s">
        <v>1402</v>
      </c>
    </row>
    <row r="343" spans="1:4">
      <c r="A343" s="102" t="str">
        <f t="shared" si="9"/>
        <v>Die Herstellerin der Software oder die Beratung übernehmen keine Verantwortung, für Schäden, die aus der Nutzung der Software entstehen.</v>
      </c>
      <c r="B343" s="6" t="s">
        <v>901</v>
      </c>
      <c r="C343" s="6" t="s">
        <v>902</v>
      </c>
      <c r="D343" s="434" t="s">
        <v>1188</v>
      </c>
    </row>
    <row r="344" spans="1:4">
      <c r="A344" s="102" t="str">
        <f t="shared" si="9"/>
        <v>Dieses Instrument dient als Nachweis für die Erfüllung der Anforderungen an die Futterbilanz für das Programm der GMF.</v>
      </c>
      <c r="B344" s="6" t="s">
        <v>1199</v>
      </c>
      <c r="C344" s="467" t="s">
        <v>345</v>
      </c>
      <c r="D344" s="639" t="s">
        <v>49</v>
      </c>
    </row>
    <row r="345" spans="1:4">
      <c r="A345" s="102" t="str">
        <f t="shared" si="9"/>
        <v>Ort und Datum:</v>
      </c>
      <c r="B345" s="6" t="s">
        <v>506</v>
      </c>
      <c r="C345" s="6" t="s">
        <v>508</v>
      </c>
      <c r="D345" s="434" t="s">
        <v>1122</v>
      </c>
    </row>
    <row r="346" spans="1:4">
      <c r="A346" s="102" t="str">
        <f t="shared" si="9"/>
        <v>Unterschrift:</v>
      </c>
      <c r="B346" s="6" t="s">
        <v>507</v>
      </c>
      <c r="C346" s="6" t="s">
        <v>509</v>
      </c>
      <c r="D346" s="434" t="s">
        <v>1123</v>
      </c>
    </row>
    <row r="347" spans="1:4">
      <c r="A347" s="102">
        <f t="shared" si="9"/>
        <v>0</v>
      </c>
      <c r="D347" s="434"/>
    </row>
    <row r="348" spans="1:4" s="101" customFormat="1">
      <c r="A348" s="101" t="str">
        <f t="shared" si="9"/>
        <v>Bilanz für Mutterkuh &amp; Kalb</v>
      </c>
      <c r="B348" s="101" t="s">
        <v>1097</v>
      </c>
      <c r="C348" s="101" t="s">
        <v>1027</v>
      </c>
      <c r="D348" s="433" t="s">
        <v>1028</v>
      </c>
    </row>
    <row r="349" spans="1:4">
      <c r="A349" s="102" t="str">
        <f t="shared" si="9"/>
        <v>Total</v>
      </c>
      <c r="B349" s="6" t="s">
        <v>746</v>
      </c>
      <c r="C349" s="6" t="s">
        <v>359</v>
      </c>
      <c r="D349" s="435" t="s">
        <v>985</v>
      </c>
    </row>
    <row r="350" spans="1:4">
      <c r="A350" s="102" t="str">
        <f t="shared" si="9"/>
        <v>Bedarf</v>
      </c>
      <c r="B350" s="6" t="s">
        <v>548</v>
      </c>
      <c r="C350" s="6" t="s">
        <v>360</v>
      </c>
      <c r="D350" s="435" t="s">
        <v>1117</v>
      </c>
    </row>
    <row r="351" spans="1:4">
      <c r="A351" s="102" t="str">
        <f t="shared" si="9"/>
        <v>Wiesen- &amp;</v>
      </c>
      <c r="B351" s="102" t="s">
        <v>164</v>
      </c>
      <c r="C351" s="102" t="s">
        <v>167</v>
      </c>
      <c r="D351" s="435" t="s">
        <v>1118</v>
      </c>
    </row>
    <row r="352" spans="1:4">
      <c r="A352" s="102" t="str">
        <f t="shared" si="9"/>
        <v>Weidefutter</v>
      </c>
      <c r="B352" s="6" t="s">
        <v>789</v>
      </c>
      <c r="C352" s="102" t="s">
        <v>166</v>
      </c>
      <c r="D352" s="435" t="s">
        <v>1119</v>
      </c>
    </row>
    <row r="353" spans="1:4">
      <c r="A353" s="102" t="str">
        <f t="shared" si="9"/>
        <v>.</v>
      </c>
      <c r="B353" s="507" t="s">
        <v>168</v>
      </c>
      <c r="C353" s="102" t="s">
        <v>165</v>
      </c>
      <c r="D353" s="435" t="s">
        <v>168</v>
      </c>
    </row>
    <row r="354" spans="1:4">
      <c r="A354" s="102" t="str">
        <f t="shared" si="9"/>
        <v>Übriges</v>
      </c>
      <c r="B354" s="102" t="s">
        <v>162</v>
      </c>
      <c r="C354" s="6" t="s">
        <v>889</v>
      </c>
      <c r="D354" s="435" t="s">
        <v>170</v>
      </c>
    </row>
    <row r="355" spans="1:4">
      <c r="A355" s="102" t="str">
        <f t="shared" si="9"/>
        <v xml:space="preserve">Grundfutter </v>
      </c>
      <c r="B355" s="102" t="s">
        <v>163</v>
      </c>
      <c r="C355" s="102" t="s">
        <v>171</v>
      </c>
      <c r="D355" s="435" t="s">
        <v>169</v>
      </c>
    </row>
    <row r="356" spans="1:4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>
      <c r="A357" s="102" t="str">
        <f t="shared" si="9"/>
        <v>Kraftfutter</v>
      </c>
      <c r="B357" s="6" t="s">
        <v>635</v>
      </c>
      <c r="C357" s="6" t="s">
        <v>890</v>
      </c>
      <c r="D357" s="435" t="s">
        <v>1189</v>
      </c>
    </row>
    <row r="358" spans="1:4">
      <c r="A358" s="102" t="str">
        <f t="shared" si="9"/>
        <v>Erfüllung Mutterkuh &amp; Kalb</v>
      </c>
      <c r="B358" s="467" t="s">
        <v>1099</v>
      </c>
      <c r="C358" s="467" t="s">
        <v>723</v>
      </c>
      <c r="D358" s="639" t="s">
        <v>1178</v>
      </c>
    </row>
    <row r="359" spans="1:4">
      <c r="A359" s="102" t="str">
        <f t="shared" si="9"/>
        <v>ja</v>
      </c>
      <c r="B359" s="6" t="s">
        <v>497</v>
      </c>
      <c r="C359" s="6" t="s">
        <v>498</v>
      </c>
      <c r="D359" s="435" t="s">
        <v>967</v>
      </c>
    </row>
    <row r="360" spans="1:4">
      <c r="A360" s="102" t="str">
        <f t="shared" si="9"/>
        <v>nein</v>
      </c>
      <c r="B360" s="6" t="s">
        <v>499</v>
      </c>
      <c r="C360" s="6" t="s">
        <v>500</v>
      </c>
      <c r="D360" s="434" t="s">
        <v>968</v>
      </c>
    </row>
    <row r="361" spans="1:4">
      <c r="A361" s="102" t="str">
        <f t="shared" si="9"/>
        <v>Bilanz übrige Raufutterverzehrer</v>
      </c>
      <c r="B361" s="6" t="s">
        <v>725</v>
      </c>
      <c r="C361" s="6" t="s">
        <v>1029</v>
      </c>
      <c r="D361" s="639" t="s">
        <v>1292</v>
      </c>
    </row>
    <row r="362" spans="1:4">
      <c r="A362" s="102" t="str">
        <f t="shared" si="9"/>
        <v>Bitte Teil Mutterkuh&amp;Kalb ausfüllen, auch "0"</v>
      </c>
      <c r="B362" s="6" t="s">
        <v>306</v>
      </c>
      <c r="C362" s="6" t="s">
        <v>307</v>
      </c>
      <c r="D362" s="639" t="s">
        <v>1177</v>
      </c>
    </row>
    <row r="363" spans="1:4">
      <c r="A363" s="102" t="str">
        <f t="shared" si="9"/>
        <v>Anteile Bilanz Mutterkühe &gt; Gesamtbilanz</v>
      </c>
      <c r="B363" s="507" t="s">
        <v>1406</v>
      </c>
      <c r="C363" s="102" t="s">
        <v>1408</v>
      </c>
      <c r="D363" s="102" t="s">
        <v>1407</v>
      </c>
    </row>
    <row r="364" spans="1:4">
      <c r="A364" s="102"/>
      <c r="D364" s="434"/>
    </row>
    <row r="365" spans="1:4">
      <c r="A365" s="101" t="s">
        <v>1144</v>
      </c>
      <c r="D365" s="434"/>
    </row>
    <row r="366" spans="1:4" s="101" customFormat="1">
      <c r="A366" s="102" t="str">
        <f t="shared" si="9"/>
        <v>Tiernormen</v>
      </c>
      <c r="B366" s="101" t="s">
        <v>352</v>
      </c>
      <c r="C366" s="101" t="s">
        <v>569</v>
      </c>
      <c r="D366" s="433" t="s">
        <v>1124</v>
      </c>
    </row>
    <row r="367" spans="1:4">
      <c r="A367" s="102" t="str">
        <f t="shared" si="9"/>
        <v>Tierkategorie</v>
      </c>
      <c r="B367" s="6" t="s">
        <v>538</v>
      </c>
      <c r="C367" s="6" t="s">
        <v>637</v>
      </c>
      <c r="D367" s="434" t="s">
        <v>1125</v>
      </c>
    </row>
    <row r="368" spans="1:4">
      <c r="A368" s="102" t="str">
        <f t="shared" si="9"/>
        <v>Einheit</v>
      </c>
      <c r="B368" s="6" t="s">
        <v>556</v>
      </c>
      <c r="C368" s="6" t="s">
        <v>783</v>
      </c>
      <c r="D368" s="434" t="s">
        <v>970</v>
      </c>
    </row>
    <row r="369" spans="1:4">
      <c r="A369" s="102" t="str">
        <f t="shared" si="9"/>
        <v>Grundfutter-</v>
      </c>
      <c r="B369" s="6" t="s">
        <v>690</v>
      </c>
      <c r="C369" s="6" t="s">
        <v>636</v>
      </c>
      <c r="D369" s="434" t="s">
        <v>981</v>
      </c>
    </row>
    <row r="370" spans="1:4">
      <c r="A370" s="102" t="str">
        <f t="shared" si="9"/>
        <v>verzehr</v>
      </c>
      <c r="B370" s="6" t="s">
        <v>689</v>
      </c>
      <c r="C370" s="6" t="s">
        <v>570</v>
      </c>
      <c r="D370" s="434" t="s">
        <v>1126</v>
      </c>
    </row>
    <row r="371" spans="1:4">
      <c r="A371" s="102" t="str">
        <f t="shared" si="9"/>
        <v>TS/Tag</v>
      </c>
      <c r="B371" s="6" t="s">
        <v>353</v>
      </c>
      <c r="C371" s="6" t="s">
        <v>571</v>
      </c>
      <c r="D371" s="434" t="s">
        <v>1127</v>
      </c>
    </row>
    <row r="372" spans="1:4">
      <c r="A372" s="102" t="str">
        <f t="shared" si="9"/>
        <v>TS/Jahr</v>
      </c>
      <c r="B372" s="6" t="s">
        <v>354</v>
      </c>
      <c r="C372" s="6" t="s">
        <v>357</v>
      </c>
      <c r="D372" s="434" t="s">
        <v>1128</v>
      </c>
    </row>
    <row r="373" spans="1:4">
      <c r="A373" s="102" t="str">
        <f t="shared" si="9"/>
        <v>GVE</v>
      </c>
      <c r="B373" s="6" t="s">
        <v>600</v>
      </c>
      <c r="C373" s="6" t="s">
        <v>547</v>
      </c>
      <c r="D373" s="434" t="s">
        <v>1129</v>
      </c>
    </row>
    <row r="374" spans="1:4">
      <c r="A374" s="102" t="str">
        <f t="shared" si="9"/>
        <v>Faktoren</v>
      </c>
      <c r="B374" s="6" t="s">
        <v>358</v>
      </c>
      <c r="C374" s="6" t="s">
        <v>601</v>
      </c>
      <c r="D374" s="434" t="s">
        <v>1130</v>
      </c>
    </row>
    <row r="375" spans="1:4">
      <c r="A375" s="102" t="str">
        <f t="shared" si="9"/>
        <v>Einheit</v>
      </c>
      <c r="B375" s="6" t="s">
        <v>556</v>
      </c>
      <c r="C375" s="6" t="s">
        <v>546</v>
      </c>
      <c r="D375" s="434" t="s">
        <v>970</v>
      </c>
    </row>
    <row r="376" spans="1:4">
      <c r="A376" s="102" t="str">
        <f t="shared" si="9"/>
        <v>100 Pl.</v>
      </c>
      <c r="B376" s="6" t="s">
        <v>711</v>
      </c>
      <c r="C376" s="6" t="s">
        <v>699</v>
      </c>
      <c r="D376" s="434" t="s">
        <v>1131</v>
      </c>
    </row>
    <row r="377" spans="1:4">
      <c r="A377" s="102" t="str">
        <f t="shared" si="9"/>
        <v>1 Stück</v>
      </c>
      <c r="B377" s="6" t="s">
        <v>694</v>
      </c>
      <c r="C377" s="6" t="s">
        <v>692</v>
      </c>
      <c r="D377" s="434" t="s">
        <v>1132</v>
      </c>
    </row>
    <row r="378" spans="1:4">
      <c r="A378" s="102" t="str">
        <f t="shared" si="9"/>
        <v>1 Platz</v>
      </c>
      <c r="B378" s="6" t="s">
        <v>695</v>
      </c>
      <c r="C378" s="6" t="s">
        <v>693</v>
      </c>
      <c r="D378" s="434" t="s">
        <v>1133</v>
      </c>
    </row>
    <row r="379" spans="1:4">
      <c r="A379" s="102" t="str">
        <f t="shared" si="9"/>
        <v>Grenzwerte:</v>
      </c>
      <c r="B379" s="6" t="s">
        <v>810</v>
      </c>
      <c r="C379" s="6" t="s">
        <v>814</v>
      </c>
      <c r="D379" s="640" t="s">
        <v>1187</v>
      </c>
    </row>
    <row r="380" spans="1:4">
      <c r="A380" s="102" t="str">
        <f t="shared" si="9"/>
        <v>Talgebiet</v>
      </c>
      <c r="B380" s="6" t="s">
        <v>812</v>
      </c>
      <c r="C380" s="6" t="s">
        <v>815</v>
      </c>
      <c r="D380" s="640" t="s">
        <v>1186</v>
      </c>
    </row>
    <row r="381" spans="1:4">
      <c r="A381" s="102" t="str">
        <f t="shared" si="9"/>
        <v>Berggebiet</v>
      </c>
      <c r="B381" s="6" t="s">
        <v>813</v>
      </c>
      <c r="C381" s="6" t="s">
        <v>816</v>
      </c>
      <c r="D381" s="640" t="s">
        <v>1185</v>
      </c>
    </row>
    <row r="382" spans="1:4">
      <c r="A382" s="102" t="str">
        <f t="shared" si="9"/>
        <v>rot = nicht erfüllt</v>
      </c>
      <c r="B382" s="6" t="s">
        <v>811</v>
      </c>
      <c r="C382" s="6" t="s">
        <v>817</v>
      </c>
      <c r="D382" s="640" t="s">
        <v>1184</v>
      </c>
    </row>
    <row r="383" spans="1:4">
      <c r="A383" s="102" t="str">
        <f t="shared" si="9"/>
        <v>Keine Gebietszuteilung</v>
      </c>
      <c r="B383" s="6" t="s">
        <v>1200</v>
      </c>
      <c r="C383" s="467" t="s">
        <v>346</v>
      </c>
      <c r="D383" s="102" t="s">
        <v>53</v>
      </c>
    </row>
    <row r="384" spans="1:4">
      <c r="A384" s="102" t="str">
        <f t="shared" si="9"/>
        <v>Grundfutter</v>
      </c>
      <c r="B384" s="6" t="s">
        <v>518</v>
      </c>
      <c r="C384" s="467" t="s">
        <v>519</v>
      </c>
      <c r="D384" s="102" t="s">
        <v>520</v>
      </c>
    </row>
    <row r="385" spans="1:4">
      <c r="D385" s="102"/>
    </row>
    <row r="386" spans="1:4">
      <c r="A386" s="101" t="s">
        <v>54</v>
      </c>
      <c r="D386" s="639"/>
    </row>
    <row r="387" spans="1:4">
      <c r="A387" s="102" t="str">
        <f t="shared" ref="A387:A392" si="10">IF($A$2=1,B387,IF($A$2=2,C387,IF($A$2=3,D387,"")))</f>
        <v>Informationsteil</v>
      </c>
      <c r="B387" s="102" t="s">
        <v>68</v>
      </c>
      <c r="C387" s="102" t="s">
        <v>75</v>
      </c>
      <c r="D387" s="102" t="s">
        <v>1264</v>
      </c>
    </row>
    <row r="388" spans="1:4">
      <c r="A388" s="102" t="str">
        <f t="shared" si="10"/>
        <v xml:space="preserve">Die Berechnung des massgebenden Tierbesatzes für die Futterbilanz basiert auf dem effektiven </v>
      </c>
      <c r="B388" s="146" t="s">
        <v>1372</v>
      </c>
      <c r="C388" s="102" t="s">
        <v>1373</v>
      </c>
      <c r="D388" s="102" t="s">
        <v>1374</v>
      </c>
    </row>
    <row r="389" spans="1:4">
      <c r="A389" s="102" t="str">
        <f t="shared" si="10"/>
        <v xml:space="preserve">Tierbestand in der Periode vom 1.1.-31.12.. Weil dieser zur Zeit noch nicht bekannt ist, </v>
      </c>
      <c r="B389" s="102" t="s">
        <v>1377</v>
      </c>
      <c r="C389" s="102" t="s">
        <v>1376</v>
      </c>
      <c r="D389" s="102" t="s">
        <v>1375</v>
      </c>
    </row>
    <row r="390" spans="1:4">
      <c r="A390" s="102" t="str">
        <f t="shared" si="10"/>
        <v>ist die Höhe der Beiträge nur eine Schätzung.</v>
      </c>
      <c r="B390" s="6" t="s">
        <v>186</v>
      </c>
      <c r="C390" s="102" t="s">
        <v>185</v>
      </c>
      <c r="D390" s="102" t="s">
        <v>1274</v>
      </c>
    </row>
    <row r="391" spans="1:4">
      <c r="A391" s="102" t="str">
        <f t="shared" si="10"/>
        <v>RGVE effektiv auf dem Betrieb</v>
      </c>
      <c r="B391" s="487" t="s">
        <v>292</v>
      </c>
      <c r="C391" s="487" t="s">
        <v>55</v>
      </c>
      <c r="D391" s="487" t="s">
        <v>56</v>
      </c>
    </row>
    <row r="392" spans="1:4">
      <c r="A392" s="102" t="str">
        <f t="shared" si="10"/>
        <v>Effektiver Mindesttierbesatz (RGVE/ha Grünfläche)</v>
      </c>
      <c r="B392" s="102" t="s">
        <v>57</v>
      </c>
      <c r="C392" s="102" t="s">
        <v>58</v>
      </c>
      <c r="D392" s="102" t="s">
        <v>59</v>
      </c>
    </row>
    <row r="393" spans="1:4">
      <c r="A393" s="102" t="str">
        <f t="shared" ref="A393:A407" si="11">IF($A$2=1,B393,IF($A$2=2,C393,IF($A$2=3,D393,"")))</f>
        <v>Erfüllung des Anteils … an der Ration</v>
      </c>
      <c r="B393" s="102" t="s">
        <v>293</v>
      </c>
      <c r="C393" s="102" t="s">
        <v>74</v>
      </c>
      <c r="D393" s="102" t="s">
        <v>1265</v>
      </c>
    </row>
    <row r="394" spans="1:4">
      <c r="A394" s="102" t="str">
        <f t="shared" si="11"/>
        <v xml:space="preserve">  - Wiesen- und Weidefutter</v>
      </c>
      <c r="B394" s="102" t="s">
        <v>294</v>
      </c>
      <c r="C394" s="102" t="s">
        <v>297</v>
      </c>
      <c r="D394" s="102" t="s">
        <v>1266</v>
      </c>
    </row>
    <row r="395" spans="1:4">
      <c r="A395" s="102" t="str">
        <f t="shared" si="11"/>
        <v xml:space="preserve">  - übriges Grundfutter</v>
      </c>
      <c r="B395" s="102" t="s">
        <v>295</v>
      </c>
      <c r="C395" s="102" t="s">
        <v>298</v>
      </c>
      <c r="D395" s="102" t="s">
        <v>1267</v>
      </c>
    </row>
    <row r="396" spans="1:4">
      <c r="A396" s="102" t="str">
        <f t="shared" si="11"/>
        <v xml:space="preserve">  - Kraftfutter</v>
      </c>
      <c r="B396" s="102" t="s">
        <v>296</v>
      </c>
      <c r="C396" s="102" t="s">
        <v>299</v>
      </c>
      <c r="D396" s="102" t="s">
        <v>1268</v>
      </c>
    </row>
    <row r="397" spans="1:4">
      <c r="A397" s="102" t="str">
        <f t="shared" si="11"/>
        <v>Erfüllung des Mindesttierbesatzes für</v>
      </c>
      <c r="B397" s="102" t="s">
        <v>60</v>
      </c>
      <c r="C397" s="102" t="s">
        <v>61</v>
      </c>
      <c r="D397" s="102" t="s">
        <v>62</v>
      </c>
    </row>
    <row r="398" spans="1:4">
      <c r="A398" s="102" t="str">
        <f t="shared" si="11"/>
        <v>% der GMF-Beiträge</v>
      </c>
      <c r="B398" s="102" t="s">
        <v>302</v>
      </c>
      <c r="C398" s="102" t="s">
        <v>314</v>
      </c>
      <c r="D398" s="102" t="s">
        <v>63</v>
      </c>
    </row>
    <row r="399" spans="1:4">
      <c r="A399" s="102" t="str">
        <f t="shared" si="11"/>
        <v xml:space="preserve">das entspricht etwa </v>
      </c>
      <c r="B399" s="102" t="s">
        <v>301</v>
      </c>
      <c r="C399" s="102" t="s">
        <v>180</v>
      </c>
      <c r="D399" s="102" t="s">
        <v>1269</v>
      </c>
    </row>
    <row r="400" spans="1:4">
      <c r="A400" s="102" t="str">
        <f t="shared" si="11"/>
        <v xml:space="preserve">Sie erhalten die Beiträge </v>
      </c>
      <c r="B400" s="102" t="s">
        <v>310</v>
      </c>
      <c r="C400" s="102" t="s">
        <v>181</v>
      </c>
      <c r="D400" s="102" t="s">
        <v>1270</v>
      </c>
    </row>
    <row r="401" spans="1:4">
      <c r="A401" s="102" t="str">
        <f t="shared" si="11"/>
        <v>teilweise</v>
      </c>
      <c r="B401" s="102" t="s">
        <v>64</v>
      </c>
      <c r="C401" s="102" t="s">
        <v>290</v>
      </c>
      <c r="D401" s="102" t="s">
        <v>65</v>
      </c>
    </row>
    <row r="402" spans="1:4">
      <c r="A402" s="102" t="str">
        <f t="shared" si="11"/>
        <v>vollständig</v>
      </c>
      <c r="B402" s="102" t="s">
        <v>66</v>
      </c>
      <c r="C402" s="102" t="s">
        <v>291</v>
      </c>
      <c r="D402" s="102" t="s">
        <v>67</v>
      </c>
    </row>
    <row r="403" spans="1:4">
      <c r="A403" s="102" t="str">
        <f t="shared" si="11"/>
        <v>nein</v>
      </c>
      <c r="B403" s="484" t="s">
        <v>499</v>
      </c>
      <c r="C403" s="102" t="s">
        <v>500</v>
      </c>
      <c r="D403" s="498" t="s">
        <v>968</v>
      </c>
    </row>
    <row r="404" spans="1:4">
      <c r="A404" s="102" t="str">
        <f t="shared" si="11"/>
        <v>ja</v>
      </c>
      <c r="B404" s="102" t="s">
        <v>497</v>
      </c>
      <c r="C404" s="102" t="s">
        <v>498</v>
      </c>
      <c r="D404" s="102" t="s">
        <v>300</v>
      </c>
    </row>
    <row r="405" spans="1:4">
      <c r="A405" s="102" t="str">
        <f t="shared" si="11"/>
        <v>Ihre Beiträge können nicht berechnet werden</v>
      </c>
      <c r="B405" s="102" t="s">
        <v>313</v>
      </c>
      <c r="C405" s="102" t="s">
        <v>182</v>
      </c>
      <c r="D405" s="102" t="s">
        <v>1271</v>
      </c>
    </row>
    <row r="406" spans="1:4">
      <c r="A406" s="102" t="str">
        <f t="shared" si="11"/>
        <v>Bitte tragen Sie die Anzahl RGVE Ihres Betriebes ein</v>
      </c>
      <c r="B406" s="102" t="s">
        <v>312</v>
      </c>
      <c r="C406" s="102" t="s">
        <v>183</v>
      </c>
      <c r="D406" s="102" t="s">
        <v>1272</v>
      </c>
    </row>
    <row r="407" spans="1:4">
      <c r="A407" s="102" t="str">
        <f t="shared" si="11"/>
        <v>Sie erhalten KEINE Beiträge</v>
      </c>
      <c r="B407" s="102" t="s">
        <v>311</v>
      </c>
      <c r="C407" s="102" t="s">
        <v>184</v>
      </c>
      <c r="D407" s="102" t="s">
        <v>1273</v>
      </c>
    </row>
    <row r="408" spans="1:4" ht="14.25">
      <c r="A408" s="102" t="str">
        <f>IF($A$2=1,B408,IF($A$2=2,C408,IF($A$2=3,D408,"")))</f>
        <v>Erfüllung der Anteile (Gras, Kraftfutter) der Ration</v>
      </c>
      <c r="B408" s="102" t="s">
        <v>70</v>
      </c>
      <c r="C408" s="488" t="s">
        <v>71</v>
      </c>
      <c r="D408" s="435" t="s">
        <v>72</v>
      </c>
    </row>
    <row r="409" spans="1:4">
      <c r="D409" s="639"/>
    </row>
    <row r="410" spans="1:4">
      <c r="A410" s="101" t="s">
        <v>285</v>
      </c>
      <c r="D410" s="639"/>
    </row>
    <row r="411" spans="1:4">
      <c r="A411" s="102" t="str">
        <f t="shared" ref="A411:A447" si="12">IF($A$2=1,B411,IF($A$2=2,C411,IF($A$2=3,D411,"")))</f>
        <v>Anpassung des eigenen Produktionssytems</v>
      </c>
      <c r="B411" s="6" t="s">
        <v>188</v>
      </c>
      <c r="C411" s="6" t="s">
        <v>189</v>
      </c>
      <c r="D411" s="639"/>
    </row>
    <row r="412" spans="1:4">
      <c r="A412" s="102" t="str">
        <f t="shared" si="12"/>
        <v>im Hinblick auf GMF</v>
      </c>
      <c r="B412" s="6" t="s">
        <v>190</v>
      </c>
      <c r="C412" s="6" t="s">
        <v>191</v>
      </c>
      <c r="D412" s="639"/>
    </row>
    <row r="413" spans="1:4">
      <c r="A413" s="102" t="str">
        <f t="shared" si="12"/>
        <v>Achtung: Die Berechnung basiert auf den Angaben des Bilanzblattes</v>
      </c>
      <c r="B413" s="6" t="s">
        <v>192</v>
      </c>
      <c r="C413" s="6" t="s">
        <v>193</v>
      </c>
      <c r="D413" s="639"/>
    </row>
    <row r="414" spans="1:4">
      <c r="A414" s="102" t="str">
        <f t="shared" si="12"/>
        <v>Erklärungen</v>
      </c>
      <c r="B414" s="6" t="s">
        <v>194</v>
      </c>
      <c r="C414" s="6" t="s">
        <v>195</v>
      </c>
      <c r="D414" s="639"/>
    </row>
    <row r="415" spans="1:4">
      <c r="A415" s="102" t="str">
        <f t="shared" si="12"/>
        <v>Falls die Bedingung der Kraftfutterrestriktion nicht erfüllt ist, stellt sich die Frage einer Verringerung des Kraftfuttereinsatzes</v>
      </c>
      <c r="B415" s="6" t="s">
        <v>196</v>
      </c>
      <c r="C415" s="6" t="s">
        <v>197</v>
      </c>
      <c r="D415" s="639"/>
    </row>
    <row r="416" spans="1:4">
      <c r="A416" s="102" t="str">
        <f t="shared" si="12"/>
        <v>Dieses Blatt zeigt die finanziellen Auswirkungen bei einer eventuellen Anpassung des Produktionssystems</v>
      </c>
      <c r="B416" s="6" t="s">
        <v>198</v>
      </c>
      <c r="C416" s="6" t="s">
        <v>199</v>
      </c>
      <c r="D416" s="639"/>
    </row>
    <row r="417" spans="1:4">
      <c r="A417" s="102" t="str">
        <f t="shared" si="12"/>
        <v>Prüfen Sie auf dem Bilanz-Blatt, ob ihre Anpassung (Teil A) die Erfüllung der Bedingungen</v>
      </c>
      <c r="B417" s="6" t="s">
        <v>200</v>
      </c>
      <c r="C417" s="6" t="s">
        <v>201</v>
      </c>
      <c r="D417" s="639"/>
    </row>
    <row r="418" spans="1:4">
      <c r="A418" s="102" t="str">
        <f t="shared" si="12"/>
        <v>von maximal 10% Kraftfutter (Teil D) bewirkt.</v>
      </c>
      <c r="B418" s="6" t="s">
        <v>202</v>
      </c>
      <c r="C418" s="6" t="s">
        <v>203</v>
      </c>
      <c r="D418" s="639"/>
    </row>
    <row r="419" spans="1:4">
      <c r="A419" s="102" t="str">
        <f t="shared" si="12"/>
        <v>Milchproduktion</v>
      </c>
      <c r="B419" s="6" t="s">
        <v>204</v>
      </c>
      <c r="C419" s="6" t="s">
        <v>205</v>
      </c>
      <c r="D419" s="639"/>
    </row>
    <row r="420" spans="1:4">
      <c r="A420" s="102" t="str">
        <f t="shared" si="12"/>
        <v>Mittlerer Herdendurchschnitt</v>
      </c>
      <c r="B420" s="6" t="s">
        <v>206</v>
      </c>
      <c r="C420" s="6" t="s">
        <v>207</v>
      </c>
      <c r="D420" s="639"/>
    </row>
    <row r="421" spans="1:4">
      <c r="A421" s="102" t="str">
        <f t="shared" si="12"/>
        <v>Angestrebte Milchleistung nach Anpassung</v>
      </c>
      <c r="B421" s="6" t="s">
        <v>208</v>
      </c>
      <c r="C421" s="6" t="s">
        <v>209</v>
      </c>
      <c r="D421" s="639"/>
    </row>
    <row r="422" spans="1:4">
      <c r="A422" s="102" t="str">
        <f t="shared" si="12"/>
        <v>Anzahl Kühe</v>
      </c>
      <c r="B422" s="6" t="s">
        <v>210</v>
      </c>
      <c r="C422" s="6" t="s">
        <v>211</v>
      </c>
      <c r="D422" s="639"/>
    </row>
    <row r="423" spans="1:4">
      <c r="A423" s="102" t="str">
        <f t="shared" si="12"/>
        <v>Auswirkungen auf die Mengen</v>
      </c>
      <c r="B423" s="6" t="s">
        <v>212</v>
      </c>
      <c r="C423" s="6" t="s">
        <v>213</v>
      </c>
      <c r="D423" s="639"/>
    </row>
    <row r="424" spans="1:4">
      <c r="A424" s="102" t="str">
        <f t="shared" si="12"/>
        <v>Verringerung der Milchproduktion total</v>
      </c>
      <c r="B424" s="6" t="s">
        <v>214</v>
      </c>
      <c r="C424" s="6" t="s">
        <v>215</v>
      </c>
      <c r="D424" s="639"/>
    </row>
    <row r="425" spans="1:4">
      <c r="A425" s="102" t="str">
        <f t="shared" si="12"/>
        <v>Reduktion des Kraftfuttereinsatzes pro Kuh</v>
      </c>
      <c r="B425" s="6" t="s">
        <v>216</v>
      </c>
      <c r="C425" s="6" t="s">
        <v>217</v>
      </c>
      <c r="D425" s="639"/>
    </row>
    <row r="426" spans="1:4">
      <c r="A426" s="102" t="str">
        <f t="shared" si="12"/>
        <v>Auswirkungen auf die Wirtschaftlichkeit</v>
      </c>
      <c r="B426" s="6" t="s">
        <v>218</v>
      </c>
      <c r="C426" s="6" t="s">
        <v>219</v>
      </c>
      <c r="D426" s="639"/>
    </row>
    <row r="427" spans="1:4">
      <c r="A427" s="102" t="str">
        <f t="shared" si="12"/>
        <v>Mindereinnahmen Milch</v>
      </c>
      <c r="B427" s="6" t="s">
        <v>220</v>
      </c>
      <c r="C427" s="6" t="s">
        <v>221</v>
      </c>
      <c r="D427" s="639"/>
    </row>
    <row r="428" spans="1:4">
      <c r="A428" s="102" t="str">
        <f t="shared" si="12"/>
        <v>Einsparung Kraftfutterkosten</v>
      </c>
      <c r="B428" s="6" t="s">
        <v>226</v>
      </c>
      <c r="C428" s="6" t="s">
        <v>227</v>
      </c>
      <c r="D428" s="639"/>
    </row>
    <row r="429" spans="1:4">
      <c r="A429" s="102" t="str">
        <f t="shared" si="12"/>
        <v>Beiträge GMF</v>
      </c>
      <c r="B429" s="6" t="s">
        <v>228</v>
      </c>
      <c r="C429" s="6" t="s">
        <v>229</v>
      </c>
      <c r="D429" s="639"/>
    </row>
    <row r="430" spans="1:4">
      <c r="A430" s="102" t="str">
        <f t="shared" si="12"/>
        <v>Bilanz</v>
      </c>
      <c r="B430" s="6" t="s">
        <v>563</v>
      </c>
      <c r="C430" s="6" t="s">
        <v>230</v>
      </c>
      <c r="D430" s="639"/>
    </row>
    <row r="431" spans="1:4">
      <c r="A431" s="102" t="str">
        <f t="shared" si="12"/>
        <v>kg Milch/Kuh</v>
      </c>
      <c r="B431" s="6" t="s">
        <v>231</v>
      </c>
      <c r="C431" s="6" t="s">
        <v>232</v>
      </c>
      <c r="D431" s="639"/>
    </row>
    <row r="432" spans="1:4">
      <c r="A432" s="102" t="str">
        <f t="shared" si="12"/>
        <v>Kühe</v>
      </c>
      <c r="B432" s="6" t="s">
        <v>233</v>
      </c>
      <c r="C432" s="6" t="s">
        <v>234</v>
      </c>
      <c r="D432" s="639"/>
    </row>
    <row r="433" spans="1:4">
      <c r="A433" s="102" t="str">
        <f t="shared" si="12"/>
        <v>kg Milch</v>
      </c>
      <c r="B433" s="6" t="s">
        <v>235</v>
      </c>
      <c r="C433" s="6" t="s">
        <v>236</v>
      </c>
      <c r="D433" s="639"/>
    </row>
    <row r="434" spans="1:4">
      <c r="A434" s="102" t="str">
        <f t="shared" si="12"/>
        <v>kg KF/Kuh</v>
      </c>
      <c r="B434" s="6" t="s">
        <v>237</v>
      </c>
      <c r="C434" s="6" t="s">
        <v>238</v>
      </c>
      <c r="D434" s="639"/>
    </row>
    <row r="435" spans="1:4">
      <c r="A435" s="102" t="str">
        <f t="shared" si="12"/>
        <v>Fr.</v>
      </c>
      <c r="B435" s="6" t="s">
        <v>239</v>
      </c>
      <c r="C435" s="6" t="s">
        <v>240</v>
      </c>
      <c r="D435" s="639"/>
    </row>
    <row r="436" spans="1:4">
      <c r="A436" s="102" t="str">
        <f t="shared" si="12"/>
        <v>Rp/kg</v>
      </c>
      <c r="B436" s="6" t="s">
        <v>241</v>
      </c>
      <c r="C436" s="6" t="s">
        <v>242</v>
      </c>
      <c r="D436" s="639"/>
    </row>
    <row r="437" spans="1:4">
      <c r="A437" s="102" t="str">
        <f t="shared" si="12"/>
        <v>Fr./dt</v>
      </c>
      <c r="B437" s="6" t="s">
        <v>243</v>
      </c>
      <c r="C437" s="6" t="s">
        <v>244</v>
      </c>
      <c r="D437" s="639"/>
    </row>
    <row r="438" spans="1:4">
      <c r="A438" s="102" t="str">
        <f t="shared" si="12"/>
        <v>Fr./ha</v>
      </c>
      <c r="B438" s="6" t="s">
        <v>245</v>
      </c>
      <c r="C438" s="6" t="s">
        <v>246</v>
      </c>
      <c r="D438" s="639"/>
    </row>
    <row r="439" spans="1:4">
      <c r="A439" s="102" t="str">
        <f t="shared" si="12"/>
        <v>siehe Erklärung*</v>
      </c>
      <c r="B439" s="6" t="s">
        <v>247</v>
      </c>
      <c r="C439" s="6" t="s">
        <v>248</v>
      </c>
      <c r="D439" s="639"/>
    </row>
    <row r="440" spans="1:4">
      <c r="A440" s="102" t="str">
        <f t="shared" si="12"/>
        <v>Preis</v>
      </c>
      <c r="B440" s="507" t="s">
        <v>249</v>
      </c>
      <c r="C440" s="507" t="s">
        <v>250</v>
      </c>
      <c r="D440" s="639"/>
    </row>
    <row r="441" spans="1:4">
      <c r="A441" s="102" t="str">
        <f t="shared" si="12"/>
        <v>Kraftfutterreduktion</v>
      </c>
      <c r="B441" s="6" t="s">
        <v>251</v>
      </c>
      <c r="C441" s="6" t="s">
        <v>252</v>
      </c>
      <c r="D441" s="639"/>
    </row>
    <row r="442" spans="1:4">
      <c r="A442" s="102" t="str">
        <f t="shared" si="12"/>
        <v>Reduzierte Milchleistung dividiert durch das MPP des KF ergibt eingesparte Kraftfuttermenge</v>
      </c>
      <c r="B442" s="6" t="s">
        <v>253</v>
      </c>
      <c r="C442" s="6" t="s">
        <v>254</v>
      </c>
      <c r="D442" s="639"/>
    </row>
    <row r="443" spans="1:4">
      <c r="A443" s="102" t="str">
        <f t="shared" si="12"/>
        <v>Annahme Milchleistungspotential = 2 kg Milch pro kg Kraftfutter*</v>
      </c>
      <c r="B443" s="6" t="s">
        <v>255</v>
      </c>
      <c r="C443" s="6" t="s">
        <v>256</v>
      </c>
      <c r="D443" s="639"/>
    </row>
    <row r="444" spans="1:4">
      <c r="A444" s="102" t="str">
        <f t="shared" si="12"/>
        <v>Beispiel:</v>
      </c>
      <c r="B444" s="6" t="s">
        <v>257</v>
      </c>
      <c r="C444" s="6" t="s">
        <v>258</v>
      </c>
      <c r="D444" s="639"/>
    </row>
    <row r="445" spans="1:4">
      <c r="A445" s="102" t="str">
        <f t="shared" si="12"/>
        <v>500 kg Milchleistungsreduktion / 2 (MPP KF) = 250 kg Kraftfuttereinsparung</v>
      </c>
      <c r="B445" s="6" t="s">
        <v>259</v>
      </c>
      <c r="C445" s="6" t="s">
        <v>260</v>
      </c>
      <c r="D445" s="639"/>
    </row>
    <row r="446" spans="1:4">
      <c r="A446" s="102" t="str">
        <f t="shared" si="12"/>
        <v>*Hinweis: die tatsächliche Milchleistungsänderung pro kg Kraftfuttereinsatz oder -einsparung</v>
      </c>
      <c r="B446" s="6" t="s">
        <v>261</v>
      </c>
      <c r="C446" s="6" t="s">
        <v>262</v>
      </c>
      <c r="D446" s="639"/>
    </row>
    <row r="447" spans="1:4">
      <c r="A447" s="102" t="str">
        <f t="shared" si="12"/>
        <v>kann je nach Rationszusammensetzung variieren zwischen ca. 1 und 3</v>
      </c>
      <c r="B447" s="6" t="s">
        <v>263</v>
      </c>
      <c r="C447" s="6" t="s">
        <v>264</v>
      </c>
      <c r="D447" s="639"/>
    </row>
  </sheetData>
  <sheetProtection password="98F7" sheet="1" objects="1" scenarios="1"/>
  <phoneticPr fontId="2" type="noConversion"/>
  <conditionalFormatting sqref="D391">
    <cfRule type="expression" dxfId="1" priority="1" stopIfTrue="1">
      <formula>ISBLANK(D391)</formula>
    </cfRule>
    <cfRule type="cellIs" dxfId="0" priority="2" stopIfTrue="1" operator="equal">
      <formula>$C391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Footer>&amp;R&amp;"Arial,Standard"&amp;9Seite &amp;P&amp;L&amp;"Arial,Fett"&amp;11AGRIDEA &amp;"Arial,Standard"&amp;9 Nachweis Version 8.8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15</vt:i4>
      </vt:variant>
    </vt:vector>
  </HeadingPairs>
  <TitlesOfParts>
    <vt:vector size="21" baseType="lpstr">
      <vt:lpstr>README</vt:lpstr>
      <vt:lpstr>Bilanz-bilan</vt:lpstr>
      <vt:lpstr>Daten</vt:lpstr>
      <vt:lpstr>budget_partiel</vt:lpstr>
      <vt:lpstr>Korr</vt:lpstr>
      <vt:lpstr>Texte</vt:lpstr>
      <vt:lpstr>'Bilanz-bilan'!AusblendSpalten</vt:lpstr>
      <vt:lpstr>README!AusblendSpalten</vt:lpstr>
      <vt:lpstr>'Bilanz-bilan'!AusblendZeilen</vt:lpstr>
      <vt:lpstr>'Bilanz-bilan'!Druckbereich</vt:lpstr>
      <vt:lpstr>budget_partiel!Druckbereich</vt:lpstr>
      <vt:lpstr>README!Druckbereich</vt:lpstr>
      <vt:lpstr>'Bilanz-bilan'!Druckbereich_MuKu</vt:lpstr>
      <vt:lpstr>'Bilanz-bilan'!Druckbereich_Normal</vt:lpstr>
      <vt:lpstr>'Bilanz-bilan'!MuKuCoverTopLeft</vt:lpstr>
      <vt:lpstr>Texte!SprachIdx</vt:lpstr>
      <vt:lpstr>'Bilanz-bilan'!Startzelle</vt:lpstr>
      <vt:lpstr>budget_partiel!Startzelle</vt:lpstr>
      <vt:lpstr>Korr!StartZelle</vt:lpstr>
      <vt:lpstr>README!Startzelle</vt:lpstr>
      <vt:lpstr>Texte!Startzelle</vt:lpstr>
    </vt:vector>
  </TitlesOfParts>
  <Manager/>
  <Company>AGRIDEA-BLW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creator>AGRIDEA</dc:creator>
  <cp:lastModifiedBy>BVO</cp:lastModifiedBy>
  <cp:lastPrinted>2021-01-05T08:17:42Z</cp:lastPrinted>
  <dcterms:created xsi:type="dcterms:W3CDTF">2012-10-26T08:14:52Z</dcterms:created>
  <dcterms:modified xsi:type="dcterms:W3CDTF">2021-12-29T12:15:03Z</dcterms:modified>
</cp:coreProperties>
</file>